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675" windowWidth="15600" windowHeight="11760" activeTab="1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1" l="1"/>
  <c r="Q6" i="1"/>
  <c r="S6" i="1"/>
  <c r="T6" i="1"/>
  <c r="R7" i="1"/>
  <c r="Q7" i="1"/>
  <c r="S7" i="1"/>
  <c r="T7" i="1"/>
  <c r="R8" i="1"/>
  <c r="Q8" i="1"/>
  <c r="S8" i="1"/>
  <c r="T8" i="1"/>
  <c r="R9" i="1"/>
  <c r="Q9" i="1"/>
  <c r="S9" i="1"/>
  <c r="T9" i="1"/>
  <c r="R10" i="1"/>
  <c r="Q10" i="1"/>
  <c r="S10" i="1"/>
  <c r="T10" i="1"/>
  <c r="R11" i="1"/>
  <c r="Q11" i="1"/>
  <c r="S11" i="1"/>
  <c r="T11" i="1"/>
  <c r="R12" i="1"/>
  <c r="Q12" i="1"/>
  <c r="S12" i="1"/>
  <c r="T12" i="1"/>
  <c r="R13" i="1"/>
  <c r="Q13" i="1"/>
  <c r="S13" i="1"/>
  <c r="T13" i="1"/>
  <c r="R14" i="1"/>
  <c r="Q14" i="1"/>
  <c r="S14" i="1"/>
  <c r="T14" i="1"/>
  <c r="R15" i="1"/>
  <c r="Q15" i="1"/>
  <c r="S15" i="1"/>
  <c r="T15" i="1"/>
  <c r="R16" i="1"/>
  <c r="Q16" i="1"/>
  <c r="S16" i="1"/>
  <c r="T16" i="1"/>
  <c r="R17" i="1"/>
  <c r="Q17" i="1"/>
  <c r="S17" i="1"/>
  <c r="T17" i="1"/>
  <c r="R18" i="1"/>
  <c r="Q18" i="1"/>
  <c r="S18" i="1"/>
  <c r="T18" i="1"/>
  <c r="R19" i="1"/>
  <c r="Q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G15" i="2"/>
  <c r="K15" i="2"/>
  <c r="P15" i="2"/>
  <c r="F9" i="3"/>
  <c r="O15" i="2"/>
  <c r="Q15" i="2"/>
  <c r="F9" i="6"/>
  <c r="F9" i="7"/>
  <c r="G18" i="2"/>
  <c r="K18" i="2"/>
  <c r="P18" i="2"/>
  <c r="F10" i="3"/>
  <c r="O18" i="2"/>
  <c r="Q18" i="2"/>
  <c r="F10" i="6"/>
  <c r="F10" i="7"/>
  <c r="G21" i="2"/>
  <c r="K21" i="2"/>
  <c r="P21" i="2"/>
  <c r="F11" i="3"/>
  <c r="O21" i="2"/>
  <c r="Q21" i="2"/>
  <c r="F11" i="6"/>
  <c r="F11" i="7"/>
  <c r="G24" i="2"/>
  <c r="K24" i="2"/>
  <c r="P24" i="2"/>
  <c r="F12" i="3"/>
  <c r="O24" i="2"/>
  <c r="Q24" i="2"/>
  <c r="F12" i="6"/>
  <c r="F12" i="7"/>
  <c r="G27" i="2"/>
  <c r="K27" i="2"/>
  <c r="P27" i="2"/>
  <c r="F13" i="3"/>
  <c r="O27" i="2"/>
  <c r="Q27" i="2"/>
  <c r="F13" i="6"/>
  <c r="F13" i="7"/>
  <c r="G30" i="2"/>
  <c r="K30" i="2"/>
  <c r="P30" i="2"/>
  <c r="F14" i="3"/>
  <c r="O30" i="2"/>
  <c r="Q30" i="2"/>
  <c r="F14" i="6"/>
  <c r="F14" i="7"/>
  <c r="G33" i="2"/>
  <c r="K33" i="2"/>
  <c r="P33" i="2"/>
  <c r="F15" i="3"/>
  <c r="O33" i="2"/>
  <c r="Q33" i="2"/>
  <c r="F15" i="6"/>
  <c r="F15" i="7"/>
  <c r="O31" i="2"/>
  <c r="G31" i="2"/>
  <c r="Q31" i="2"/>
  <c r="D15" i="6"/>
  <c r="O28" i="2"/>
  <c r="G28" i="2"/>
  <c r="Q28" i="2"/>
  <c r="D14" i="6"/>
  <c r="K25" i="2"/>
  <c r="G25" i="2"/>
  <c r="P25" i="2"/>
  <c r="D13" i="3"/>
  <c r="O25" i="2"/>
  <c r="Q25" i="2"/>
  <c r="D13" i="6"/>
  <c r="D13" i="7"/>
  <c r="K26" i="2"/>
  <c r="G26" i="2"/>
  <c r="P26" i="2"/>
  <c r="E13" i="3"/>
  <c r="B13" i="3"/>
  <c r="C13" i="3"/>
  <c r="I13" i="3"/>
  <c r="V13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B7" i="3"/>
  <c r="B7" i="6"/>
  <c r="B7" i="7"/>
  <c r="C7" i="3"/>
  <c r="C7" i="6"/>
  <c r="C7" i="7"/>
  <c r="I7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K12" i="2"/>
  <c r="G12" i="2"/>
  <c r="P12" i="2"/>
  <c r="F8" i="3"/>
  <c r="O12" i="2"/>
  <c r="Q12" i="2"/>
  <c r="F8" i="6"/>
  <c r="F8" i="7"/>
  <c r="B8" i="3"/>
  <c r="B8" i="6"/>
  <c r="B8" i="7"/>
  <c r="C8" i="3"/>
  <c r="C8" i="6"/>
  <c r="C8" i="7"/>
  <c r="I8" i="7"/>
  <c r="K13" i="2"/>
  <c r="G13" i="2"/>
  <c r="P13" i="2"/>
  <c r="D9" i="3"/>
  <c r="O13" i="2"/>
  <c r="Q13" i="2"/>
  <c r="D9" i="6"/>
  <c r="D9" i="7"/>
  <c r="K14" i="2"/>
  <c r="G14" i="2"/>
  <c r="P14" i="2"/>
  <c r="E9" i="3"/>
  <c r="O14" i="2"/>
  <c r="Q14" i="2"/>
  <c r="E9" i="6"/>
  <c r="E9" i="7"/>
  <c r="B9" i="3"/>
  <c r="B9" i="6"/>
  <c r="B9" i="7"/>
  <c r="C9" i="3"/>
  <c r="C9" i="6"/>
  <c r="C9" i="7"/>
  <c r="I9" i="7"/>
  <c r="K16" i="2"/>
  <c r="G16" i="2"/>
  <c r="P16" i="2"/>
  <c r="D10" i="3"/>
  <c r="O16" i="2"/>
  <c r="Q16" i="2"/>
  <c r="D10" i="6"/>
  <c r="D10" i="7"/>
  <c r="K17" i="2"/>
  <c r="G17" i="2"/>
  <c r="P17" i="2"/>
  <c r="E10" i="3"/>
  <c r="O17" i="2"/>
  <c r="Q17" i="2"/>
  <c r="E10" i="6"/>
  <c r="E10" i="7"/>
  <c r="B10" i="3"/>
  <c r="B10" i="6"/>
  <c r="B10" i="7"/>
  <c r="C10" i="3"/>
  <c r="C10" i="6"/>
  <c r="C10" i="7"/>
  <c r="I10" i="7"/>
  <c r="K19" i="2"/>
  <c r="G19" i="2"/>
  <c r="P19" i="2"/>
  <c r="D11" i="3"/>
  <c r="O19" i="2"/>
  <c r="Q19" i="2"/>
  <c r="D11" i="6"/>
  <c r="D11" i="7"/>
  <c r="K20" i="2"/>
  <c r="G20" i="2"/>
  <c r="P20" i="2"/>
  <c r="E11" i="3"/>
  <c r="O20" i="2"/>
  <c r="Q20" i="2"/>
  <c r="E11" i="6"/>
  <c r="E11" i="7"/>
  <c r="B11" i="3"/>
  <c r="B11" i="6"/>
  <c r="B11" i="7"/>
  <c r="C11" i="3"/>
  <c r="C11" i="6"/>
  <c r="C11" i="7"/>
  <c r="I11" i="7"/>
  <c r="K22" i="2"/>
  <c r="G22" i="2"/>
  <c r="P22" i="2"/>
  <c r="D12" i="3"/>
  <c r="O22" i="2"/>
  <c r="Q22" i="2"/>
  <c r="D12" i="6"/>
  <c r="D12" i="7"/>
  <c r="K23" i="2"/>
  <c r="G23" i="2"/>
  <c r="P23" i="2"/>
  <c r="E12" i="3"/>
  <c r="O23" i="2"/>
  <c r="Q23" i="2"/>
  <c r="E12" i="6"/>
  <c r="E12" i="7"/>
  <c r="B12" i="3"/>
  <c r="B12" i="6"/>
  <c r="B12" i="7"/>
  <c r="C12" i="3"/>
  <c r="C12" i="6"/>
  <c r="C12" i="7"/>
  <c r="I12" i="7"/>
  <c r="O26" i="2"/>
  <c r="Q26" i="2"/>
  <c r="E13" i="6"/>
  <c r="E13" i="7"/>
  <c r="B13" i="6"/>
  <c r="B13" i="7"/>
  <c r="C13" i="6"/>
  <c r="C13" i="7"/>
  <c r="I13" i="7"/>
  <c r="K28" i="2"/>
  <c r="P28" i="2"/>
  <c r="D14" i="3"/>
  <c r="D14" i="7"/>
  <c r="K29" i="2"/>
  <c r="G29" i="2"/>
  <c r="P29" i="2"/>
  <c r="E14" i="3"/>
  <c r="O29" i="2"/>
  <c r="Q29" i="2"/>
  <c r="E14" i="6"/>
  <c r="E14" i="7"/>
  <c r="B14" i="3"/>
  <c r="B14" i="6"/>
  <c r="B14" i="7"/>
  <c r="C14" i="3"/>
  <c r="C14" i="6"/>
  <c r="C14" i="7"/>
  <c r="I14" i="7"/>
  <c r="K31" i="2"/>
  <c r="P31" i="2"/>
  <c r="D15" i="3"/>
  <c r="D15" i="7"/>
  <c r="K32" i="2"/>
  <c r="G32" i="2"/>
  <c r="P32" i="2"/>
  <c r="E15" i="3"/>
  <c r="O32" i="2"/>
  <c r="Q32" i="2"/>
  <c r="E15" i="6"/>
  <c r="E15" i="7"/>
  <c r="B15" i="3"/>
  <c r="B15" i="6"/>
  <c r="B15" i="7"/>
  <c r="C15" i="3"/>
  <c r="C15" i="6"/>
  <c r="C15" i="7"/>
  <c r="I15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M5" i="1"/>
  <c r="I5" i="1"/>
  <c r="R5" i="1"/>
  <c r="M6" i="1"/>
  <c r="I6" i="1"/>
  <c r="B6" i="3"/>
  <c r="Q5" i="1"/>
  <c r="S5" i="1"/>
  <c r="B6" i="6"/>
  <c r="B6" i="7"/>
  <c r="C6" i="3"/>
  <c r="C6" i="6"/>
  <c r="C6" i="7"/>
  <c r="I6" i="7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K33" i="4"/>
  <c r="G33" i="4"/>
  <c r="P33" i="4"/>
  <c r="D31" i="3"/>
  <c r="H31" i="3"/>
  <c r="K30" i="4"/>
  <c r="G30" i="4"/>
  <c r="P30" i="4"/>
  <c r="D30" i="3"/>
  <c r="H30" i="3"/>
  <c r="K27" i="4"/>
  <c r="G27" i="4"/>
  <c r="P27" i="4"/>
  <c r="D29" i="3"/>
  <c r="H29" i="3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K29" i="4"/>
  <c r="G29" i="4"/>
  <c r="P29" i="4"/>
  <c r="C30" i="3"/>
  <c r="K26" i="4"/>
  <c r="G26" i="4"/>
  <c r="P26" i="4"/>
  <c r="C29" i="3"/>
  <c r="K23" i="4"/>
  <c r="G23" i="4"/>
  <c r="P23" i="4"/>
  <c r="C28" i="3"/>
  <c r="K28" i="4"/>
  <c r="G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N31" i="4"/>
  <c r="N32" i="4"/>
  <c r="N33" i="4"/>
  <c r="J29" i="2"/>
  <c r="J28" i="2"/>
  <c r="J27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5" i="1"/>
  <c r="P6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5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<sst xmlns="http://schemas.openxmlformats.org/spreadsheetml/2006/main" count="344" uniqueCount="163">
  <si>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</si>
  <si>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</si>
  <si>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</si>
  <si>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</si>
  <si>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</si>
  <si>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</si>
  <si>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</si>
  <si>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</si>
  <si>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</si>
  <si>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</si>
  <si>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</si>
  <si>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</si>
  <si>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</si>
  <si>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</si>
  <si>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</si>
  <si>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</si>
  <si>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</si>
  <si>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</si>
  <si>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</si>
  <si>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</si>
  <si>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</si>
  <si>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</si>
  <si>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</si>
  <si>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</si>
  <si>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</si>
  <si>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</si>
  <si>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</si>
  <si>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</si>
  <si>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</si>
  <si>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</si>
  <si>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</si>
  <si>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</si>
  <si>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</si>
  <si>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</si>
  <si>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</si>
  <si>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</si>
  <si>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</si>
  <si>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</si>
  <si>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</si>
  <si>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</si>
  <si>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</si>
  <si>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</si>
  <si>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</si>
  <si>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</si>
  <si>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</si>
  <si>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</si>
  <si>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</si>
  <si>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</si>
  <si>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</si>
  <si>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</si>
  <si>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</si>
  <si>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</si>
  <si>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</si>
  <si>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</si>
  <si>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</si>
  <si>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</si>
  <si>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</si>
  <si>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</si>
  <si>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</si>
  <si>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</si>
  <si>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</si>
  <si>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</si>
  <si>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</si>
  <si>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</si>
  <si>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</si>
  <si>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</si>
  <si>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</si>
  <si>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</si>
  <si>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</si>
  <si>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</si>
  <si>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</si>
  <si>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</si>
  <si>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</si>
  <si>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</si>
  <si>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</si>
  <si>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</si>
  <si>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</si>
  <si>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</si>
  <si>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</si>
  <si>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</si>
  <si>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</si>
  <si>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</si>
  <si>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</si>
  <si>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</si>
  <si>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</si>
  <si>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</si>
  <si>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</si>
  <si>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</si>
  <si>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</si>
  <si>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</si>
  <si>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</si>
  <si>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</si>
  <si>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</si>
  <si>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</si>
  <si>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</si>
  <si>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</si>
  <si>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</si>
  <si>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</si>
  <si>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</si>
  <si>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</si>
  <si>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</si>
  <si>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</si>
  <si>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</si>
  <si>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</si>
  <si>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</si>
  <si>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</si>
  <si>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</si>
  <si>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</si>
  <si>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</si>
  <si>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</si>
  <si>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</si>
  <si>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</si>
  <si>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</si>
  <si>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</si>
  <si>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</si>
  <si>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</si>
  <si>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</si>
  <si>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</si>
  <si>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</si>
  <si>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</si>
  <si>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</si>
  <si>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</si>
  <si>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</si>
  <si>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6939_01</t>
  </si>
  <si>
    <t>6938_12</t>
  </si>
  <si>
    <t>6938_23</t>
  </si>
  <si>
    <t>6938_34</t>
  </si>
  <si>
    <t>6938_45</t>
  </si>
  <si>
    <t>6938_56</t>
  </si>
  <si>
    <t>6938_67</t>
  </si>
  <si>
    <t>6938_78</t>
  </si>
  <si>
    <t>6938_89</t>
  </si>
  <si>
    <t>6938_910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</si>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</sst>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2" xfId="0" applyFill="1" applyBorder="1"/>
    <xf numFmtId="164" fontId="0" fillId="0" borderId="2" xfId="0" applyNumberFormat="1" applyFill="1" applyBorder="1"/>
    <xf numFmtId="164" fontId="0" fillId="0" borderId="0" xfId="0" applyNumberFormat="1" applyFont="1" applyFill="1"/>
    <xf numFmtId="1" fontId="0" fillId="0" borderId="2" xfId="0" applyNumberFormat="1" applyFill="1" applyBorder="1"/>
    <xf numFmtId="0" fontId="16" fillId="0" borderId="0" xfId="0" applyFont="1" applyFill="1"/>
    <xf numFmtId="164" fontId="0" fillId="0" borderId="0" xfId="0" applyNumberFormat="1" applyFont="1" applyFill="1" applyBorder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5"/>
  <sheetViews>
    <sheetView workbookViewId="0">
      <pane xSplit="4" ySplit="4" topLeftCell="N5" activePane="bottomRight" state="frozen"/>
      <selection pane="topRight" activeCell="E1" sqref="E1"/>
      <selection pane="bottomLeft" activeCell="A5" sqref="A5"/>
      <selection pane="bottomRight" activeCell="C10" sqref="C10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">
      <c r="A1" s="1"/>
      <c r="B1" s="1"/>
      <c r="C1" s="1"/>
      <c r="D1" s="2"/>
      <c r="E1" s="1"/>
      <c r="F1" s="8"/>
      <c r="G1" s="1"/>
      <c r="H1" s="1"/>
      <c r="I1" s="12"/>
      <c r="J1" s="89" t="s">
        <v>0</v>
      </c>
      <c r="K1" s="87"/>
      <c r="L1" s="87"/>
      <c r="M1" s="88"/>
      <c r="N1" s="87" t="s">
        <v>1</v>
      </c>
      <c r="O1" s="87"/>
      <c r="P1" s="87"/>
      <c r="Q1" s="88"/>
      <c r="R1" s="13"/>
      <c r="S1" s="13"/>
      <c r="T1" t="s">
        <v>87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0" t="s">
        <v>7</v>
      </c>
      <c r="G2" s="91"/>
      <c r="H2" s="91"/>
      <c r="I2" s="91"/>
      <c r="J2" s="92" t="s">
        <v>8</v>
      </c>
      <c r="K2" s="85"/>
      <c r="L2" s="85"/>
      <c r="M2" s="86"/>
      <c r="N2" s="85" t="s">
        <v>8</v>
      </c>
      <c r="O2" s="85"/>
      <c r="P2" s="85"/>
      <c r="Q2" s="86"/>
      <c r="R2" s="13" t="s">
        <v>69</v>
      </c>
      <c r="S2" s="13" t="s">
        <v>70</v>
      </c>
      <c r="T2" s="13" t="s">
        <v>71</v>
      </c>
    </row>
    <row r="3" spans="1:39" x14ac:dyDescent="0.2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123</v>
      </c>
      <c r="C5">
        <v>4</v>
      </c>
      <c r="D5" t="s">
        <v>133</v>
      </c>
      <c r="E5">
        <v>20</v>
      </c>
      <c r="F5">
        <v>1.0118</v>
      </c>
      <c r="G5">
        <v>1.0118</v>
      </c>
      <c r="H5" s="27">
        <f>F5-G5</f>
        <v>0</v>
      </c>
      <c r="I5" s="34">
        <f>(F5+G5)/2</f>
        <v>1.0118</v>
      </c>
      <c r="J5" s="27">
        <v>1.0644</v>
      </c>
      <c r="K5" s="27">
        <v>1.0641</v>
      </c>
      <c r="L5" s="27">
        <f>J5-K5</f>
        <v>2.9999999999996696E-4</v>
      </c>
      <c r="M5" s="28">
        <f>(J5+K5)/2</f>
        <v>1.0642499999999999</v>
      </c>
      <c r="N5" s="27">
        <v>1.0590999999999999</v>
      </c>
      <c r="O5" s="27">
        <v>1.0588</v>
      </c>
      <c r="P5" s="27">
        <f>N5-O5</f>
        <v>2.9999999999996696E-4</v>
      </c>
      <c r="Q5" s="28">
        <f>(N5+O5)/2</f>
        <v>1.0589499999999998</v>
      </c>
      <c r="R5" s="27">
        <f>((M5-I5)-0.0103)*50</f>
        <v>2.1074999999999942</v>
      </c>
      <c r="S5" s="27">
        <f>((Q5-I5)-0.0103)*50</f>
        <v>1.84249999999999</v>
      </c>
      <c r="T5" s="27">
        <f>R5-S5</f>
        <v>0.26500000000000412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 t="s">
        <v>134</v>
      </c>
      <c r="E6">
        <v>20</v>
      </c>
      <c r="F6">
        <v>1.0073000000000001</v>
      </c>
      <c r="G6">
        <v>1.0073000000000001</v>
      </c>
      <c r="H6" s="27">
        <f t="shared" ref="H6:H7" si="0">F6-G6</f>
        <v>0</v>
      </c>
      <c r="I6" s="34">
        <f t="shared" ref="I6:I7" si="1">(F6+G6)/2</f>
        <v>1.0073000000000001</v>
      </c>
      <c r="J6" s="27">
        <v>1.0445</v>
      </c>
      <c r="K6" s="27">
        <v>1.0442</v>
      </c>
      <c r="L6" s="27">
        <f t="shared" ref="L6:L7" si="2">J6-K6</f>
        <v>2.9999999999996696E-4</v>
      </c>
      <c r="M6" s="28">
        <f t="shared" ref="M6:M7" si="3">(J6+K6)/2</f>
        <v>1.0443500000000001</v>
      </c>
      <c r="N6" s="27">
        <v>1.0398000000000001</v>
      </c>
      <c r="O6" s="27">
        <v>1.0396000000000001</v>
      </c>
      <c r="P6" s="27">
        <f t="shared" ref="P6:P7" si="4">N6-O6</f>
        <v>1.9999999999997797E-4</v>
      </c>
      <c r="Q6" s="28">
        <f t="shared" ref="Q6:Q7" si="5">(N6+O6)/2</f>
        <v>1.0397000000000001</v>
      </c>
      <c r="R6" s="27">
        <f t="shared" ref="R6:R34" si="6">((M6-I6)-0.0103)*50</f>
        <v>1.3375000000000015</v>
      </c>
      <c r="S6" s="27">
        <f t="shared" ref="S6:S34" si="7">((Q6-I6)-0.0103)*50</f>
        <v>1.1049999999999993</v>
      </c>
      <c r="T6" s="27">
        <f t="shared" ref="T6:T34" si="8">R6-S6</f>
        <v>0.23250000000000215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C7">
        <v>9</v>
      </c>
      <c r="D7" t="s">
        <v>135</v>
      </c>
      <c r="E7">
        <v>20</v>
      </c>
      <c r="F7">
        <v>1.0158</v>
      </c>
      <c r="G7">
        <v>1.0155000000000001</v>
      </c>
      <c r="H7" s="27">
        <f t="shared" si="0"/>
        <v>2.9999999999996696E-4</v>
      </c>
      <c r="I7" s="34">
        <f t="shared" si="1"/>
        <v>1.0156499999999999</v>
      </c>
      <c r="J7" s="27">
        <v>1.05</v>
      </c>
      <c r="K7" s="27">
        <v>1.0498000000000001</v>
      </c>
      <c r="L7" s="27">
        <f t="shared" si="2"/>
        <v>1.9999999999997797E-4</v>
      </c>
      <c r="M7" s="28">
        <f t="shared" si="3"/>
        <v>1.0499000000000001</v>
      </c>
      <c r="N7" s="27">
        <v>1.0454000000000001</v>
      </c>
      <c r="O7" s="27">
        <v>1.0455000000000001</v>
      </c>
      <c r="P7" s="27">
        <f t="shared" si="4"/>
        <v>-9.9999999999988987E-5</v>
      </c>
      <c r="Q7" s="28">
        <f t="shared" si="5"/>
        <v>1.0454500000000002</v>
      </c>
      <c r="R7" s="27">
        <f t="shared" si="6"/>
        <v>1.1975000000000058</v>
      </c>
      <c r="S7" s="27">
        <f t="shared" si="7"/>
        <v>0.97500000000001352</v>
      </c>
      <c r="T7" s="27">
        <f t="shared" si="8"/>
        <v>0.22249999999999226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A8">
        <v>2</v>
      </c>
      <c r="B8" t="s">
        <v>124</v>
      </c>
      <c r="C8">
        <v>4</v>
      </c>
      <c r="D8" t="s">
        <v>136</v>
      </c>
      <c r="E8">
        <v>20</v>
      </c>
      <c r="F8">
        <v>1.0210999999999999</v>
      </c>
      <c r="G8">
        <v>1.0208999999999999</v>
      </c>
      <c r="H8" s="27">
        <f t="shared" ref="H8:H34" si="9">F8-G8</f>
        <v>1.9999999999997797E-4</v>
      </c>
      <c r="I8" s="34">
        <f t="shared" ref="I8:I34" si="10">(F8+G8)/2</f>
        <v>1.0209999999999999</v>
      </c>
      <c r="J8" s="27">
        <v>1.0866</v>
      </c>
      <c r="K8" s="27">
        <v>1.0865</v>
      </c>
      <c r="L8" s="27">
        <f t="shared" ref="L8:L34" si="11">J8-K8</f>
        <v>9.9999999999988987E-5</v>
      </c>
      <c r="M8" s="28">
        <f t="shared" ref="M8:M34" si="12">(J8+K8)/2</f>
        <v>1.0865499999999999</v>
      </c>
      <c r="N8" s="27">
        <v>1.0809</v>
      </c>
      <c r="O8" s="27">
        <v>1.0810999999999999</v>
      </c>
      <c r="P8" s="27">
        <f t="shared" ref="P8:P34" si="13">N8-O8</f>
        <v>-1.9999999999997797E-4</v>
      </c>
      <c r="Q8" s="28">
        <f t="shared" ref="Q8:Q34" si="14">(N8+O8)/2</f>
        <v>1.081</v>
      </c>
      <c r="R8" s="27">
        <f t="shared" si="6"/>
        <v>2.7624999999999997</v>
      </c>
      <c r="S8" s="27">
        <f t="shared" si="7"/>
        <v>2.4850000000000025</v>
      </c>
      <c r="T8" s="27">
        <f t="shared" si="8"/>
        <v>0.27749999999999719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C9">
        <v>8</v>
      </c>
      <c r="D9" t="s">
        <v>137</v>
      </c>
      <c r="E9">
        <v>20</v>
      </c>
      <c r="F9">
        <v>1.0283</v>
      </c>
      <c r="G9">
        <v>1.0281</v>
      </c>
      <c r="H9" s="27">
        <f t="shared" si="9"/>
        <v>1.9999999999997797E-4</v>
      </c>
      <c r="I9" s="34">
        <f t="shared" si="10"/>
        <v>1.0282</v>
      </c>
      <c r="J9" s="27">
        <v>1.0716000000000001</v>
      </c>
      <c r="K9" s="27">
        <v>1.0711999999999999</v>
      </c>
      <c r="L9" s="27">
        <f t="shared" si="11"/>
        <v>4.0000000000017799E-4</v>
      </c>
      <c r="M9" s="28">
        <f t="shared" si="12"/>
        <v>1.0714000000000001</v>
      </c>
      <c r="N9" s="27">
        <v>1.0652999999999999</v>
      </c>
      <c r="O9" s="27">
        <v>1.0658000000000001</v>
      </c>
      <c r="P9" s="27">
        <f t="shared" si="13"/>
        <v>-5.0000000000016698E-4</v>
      </c>
      <c r="Q9" s="28">
        <f t="shared" si="14"/>
        <v>1.06555</v>
      </c>
      <c r="R9" s="27">
        <f t="shared" si="6"/>
        <v>1.6450000000000062</v>
      </c>
      <c r="S9" s="27">
        <f t="shared" si="7"/>
        <v>1.3524999999999998</v>
      </c>
      <c r="T9" s="27">
        <f t="shared" si="8"/>
        <v>0.29250000000000642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9</v>
      </c>
      <c r="D10" t="s">
        <v>138</v>
      </c>
      <c r="E10">
        <v>20</v>
      </c>
      <c r="F10">
        <v>1.0142</v>
      </c>
      <c r="G10">
        <v>1.0142</v>
      </c>
      <c r="H10" s="27">
        <f t="shared" si="9"/>
        <v>0</v>
      </c>
      <c r="I10" s="34">
        <f t="shared" si="10"/>
        <v>1.0142</v>
      </c>
      <c r="J10" s="27">
        <v>1.0539000000000001</v>
      </c>
      <c r="K10" s="27">
        <v>1.0535000000000001</v>
      </c>
      <c r="L10" s="27">
        <f t="shared" si="11"/>
        <v>3.9999999999995595E-4</v>
      </c>
      <c r="M10" s="28">
        <f t="shared" si="12"/>
        <v>1.0537000000000001</v>
      </c>
      <c r="N10" s="27">
        <v>1.0486</v>
      </c>
      <c r="O10" s="27">
        <v>1.0484</v>
      </c>
      <c r="P10" s="27">
        <f t="shared" si="13"/>
        <v>1.9999999999997797E-4</v>
      </c>
      <c r="Q10" s="28">
        <f t="shared" si="14"/>
        <v>1.0485</v>
      </c>
      <c r="R10" s="27">
        <f t="shared" si="6"/>
        <v>1.4600000000000046</v>
      </c>
      <c r="S10" s="27">
        <f t="shared" si="7"/>
        <v>1.2</v>
      </c>
      <c r="T10" s="27">
        <f t="shared" si="8"/>
        <v>0.26000000000000467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3</v>
      </c>
      <c r="B11" t="s">
        <v>125</v>
      </c>
      <c r="C11">
        <v>4</v>
      </c>
      <c r="D11" t="s">
        <v>139</v>
      </c>
      <c r="E11">
        <v>20</v>
      </c>
      <c r="F11">
        <v>1.0218</v>
      </c>
      <c r="G11">
        <v>1.0216000000000001</v>
      </c>
      <c r="H11" s="27">
        <f t="shared" si="9"/>
        <v>1.9999999999997797E-4</v>
      </c>
      <c r="I11" s="34">
        <f t="shared" si="10"/>
        <v>1.0217000000000001</v>
      </c>
      <c r="J11" s="27">
        <v>1.0939000000000001</v>
      </c>
      <c r="K11" s="27">
        <v>1.0940000000000001</v>
      </c>
      <c r="L11" s="27">
        <f t="shared" si="11"/>
        <v>-9.9999999999988987E-5</v>
      </c>
      <c r="M11" s="28">
        <f t="shared" si="12"/>
        <v>1.09395</v>
      </c>
      <c r="N11" s="27">
        <v>1.0878000000000001</v>
      </c>
      <c r="O11" s="27">
        <v>1.0876999999999999</v>
      </c>
      <c r="P11" s="27">
        <f t="shared" si="13"/>
        <v>1.0000000000021103E-4</v>
      </c>
      <c r="Q11" s="28">
        <f t="shared" si="14"/>
        <v>1.08775</v>
      </c>
      <c r="R11" s="27">
        <f t="shared" si="6"/>
        <v>3.0974999999999961</v>
      </c>
      <c r="S11" s="27">
        <f t="shared" si="7"/>
        <v>2.787499999999997</v>
      </c>
      <c r="T11" s="27">
        <f t="shared" si="8"/>
        <v>0.30999999999999917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 t="s">
        <v>140</v>
      </c>
      <c r="E12">
        <v>20</v>
      </c>
      <c r="F12">
        <v>0.98609999999999998</v>
      </c>
      <c r="G12">
        <v>0.98619999999999997</v>
      </c>
      <c r="H12" s="27">
        <f t="shared" si="9"/>
        <v>-9.9999999999988987E-5</v>
      </c>
      <c r="I12" s="34">
        <f t="shared" si="10"/>
        <v>0.98614999999999997</v>
      </c>
      <c r="J12" s="27">
        <v>1.0315000000000001</v>
      </c>
      <c r="K12" s="27">
        <v>1.0317000000000001</v>
      </c>
      <c r="L12" s="27">
        <f t="shared" si="11"/>
        <v>-1.9999999999997797E-4</v>
      </c>
      <c r="M12" s="28">
        <f t="shared" si="12"/>
        <v>1.0316000000000001</v>
      </c>
      <c r="N12" s="27">
        <v>1.0258</v>
      </c>
      <c r="O12" s="27">
        <v>1.0257000000000001</v>
      </c>
      <c r="P12" s="27">
        <f t="shared" si="13"/>
        <v>9.9999999999988987E-5</v>
      </c>
      <c r="Q12" s="28">
        <f t="shared" si="14"/>
        <v>1.0257499999999999</v>
      </c>
      <c r="R12" s="27">
        <f t="shared" si="6"/>
        <v>1.7575000000000049</v>
      </c>
      <c r="S12" s="27">
        <f t="shared" si="7"/>
        <v>1.4649999999999985</v>
      </c>
      <c r="T12" s="27">
        <f t="shared" si="8"/>
        <v>0.29250000000000642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C13">
        <v>9</v>
      </c>
      <c r="D13" t="s">
        <v>141</v>
      </c>
      <c r="E13">
        <v>20</v>
      </c>
      <c r="F13">
        <v>1.0304</v>
      </c>
      <c r="G13">
        <v>1.0304</v>
      </c>
      <c r="H13" s="27">
        <f t="shared" si="9"/>
        <v>0</v>
      </c>
      <c r="I13" s="34">
        <f t="shared" si="10"/>
        <v>1.0304</v>
      </c>
      <c r="J13" s="27">
        <v>1.0721000000000001</v>
      </c>
      <c r="K13" s="27">
        <v>1.0719000000000001</v>
      </c>
      <c r="L13" s="27">
        <f t="shared" si="11"/>
        <v>1.9999999999997797E-4</v>
      </c>
      <c r="M13" s="28">
        <f t="shared" si="12"/>
        <v>1.0720000000000001</v>
      </c>
      <c r="N13" s="27">
        <v>1.0665</v>
      </c>
      <c r="O13" s="27">
        <v>1.0666</v>
      </c>
      <c r="P13" s="27">
        <f t="shared" si="13"/>
        <v>-9.9999999999988987E-5</v>
      </c>
      <c r="Q13" s="28">
        <f t="shared" si="14"/>
        <v>1.0665499999999999</v>
      </c>
      <c r="R13" s="27">
        <f t="shared" si="6"/>
        <v>1.5650000000000039</v>
      </c>
      <c r="S13" s="27">
        <f t="shared" si="7"/>
        <v>1.2924999999999953</v>
      </c>
      <c r="T13" s="27">
        <f t="shared" si="8"/>
        <v>0.27250000000000862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A14">
        <v>4</v>
      </c>
      <c r="B14" t="s">
        <v>126</v>
      </c>
      <c r="C14">
        <v>4</v>
      </c>
      <c r="D14" t="s">
        <v>142</v>
      </c>
      <c r="E14">
        <v>20</v>
      </c>
      <c r="F14">
        <v>1.0261</v>
      </c>
      <c r="G14">
        <v>1.0261</v>
      </c>
      <c r="H14" s="27">
        <f t="shared" si="9"/>
        <v>0</v>
      </c>
      <c r="I14" s="34">
        <f t="shared" si="10"/>
        <v>1.0261</v>
      </c>
      <c r="J14" s="27">
        <v>1.0980000000000001</v>
      </c>
      <c r="K14" s="27">
        <v>1.0983000000000001</v>
      </c>
      <c r="L14" s="27">
        <f t="shared" si="11"/>
        <v>-2.9999999999996696E-4</v>
      </c>
      <c r="M14" s="28">
        <f t="shared" si="12"/>
        <v>1.09815</v>
      </c>
      <c r="N14" s="27">
        <v>1.0918000000000001</v>
      </c>
      <c r="O14" s="27">
        <v>1.0919000000000001</v>
      </c>
      <c r="P14" s="27">
        <f t="shared" si="13"/>
        <v>-9.9999999999988987E-5</v>
      </c>
      <c r="Q14" s="28">
        <f t="shared" si="14"/>
        <v>1.09185</v>
      </c>
      <c r="R14" s="27">
        <f t="shared" si="6"/>
        <v>3.0874999999999972</v>
      </c>
      <c r="S14" s="27">
        <f t="shared" si="7"/>
        <v>2.7724999999999986</v>
      </c>
      <c r="T14" s="27">
        <f t="shared" si="8"/>
        <v>0.31499999999999861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C15">
        <v>8</v>
      </c>
      <c r="D15" t="s">
        <v>143</v>
      </c>
      <c r="E15">
        <v>20</v>
      </c>
      <c r="F15">
        <v>1.0286999999999999</v>
      </c>
      <c r="G15">
        <v>1.0286</v>
      </c>
      <c r="H15" s="27">
        <f t="shared" si="9"/>
        <v>9.9999999999988987E-5</v>
      </c>
      <c r="I15" s="34">
        <f t="shared" si="10"/>
        <v>1.0286499999999998</v>
      </c>
      <c r="J15" s="27">
        <v>1.0742</v>
      </c>
      <c r="K15" s="27">
        <v>1.0745</v>
      </c>
      <c r="L15" s="27">
        <f t="shared" si="11"/>
        <v>-2.9999999999996696E-4</v>
      </c>
      <c r="M15" s="28">
        <f t="shared" si="12"/>
        <v>1.0743499999999999</v>
      </c>
      <c r="N15" s="27">
        <v>1.0686</v>
      </c>
      <c r="O15" s="27">
        <v>1.0682</v>
      </c>
      <c r="P15" s="27">
        <f t="shared" si="13"/>
        <v>3.9999999999995595E-4</v>
      </c>
      <c r="Q15" s="28">
        <f t="shared" si="14"/>
        <v>1.0684</v>
      </c>
      <c r="R15" s="27">
        <f t="shared" si="6"/>
        <v>1.7700000000000036</v>
      </c>
      <c r="S15" s="27">
        <f t="shared" si="7"/>
        <v>1.4725000000000088</v>
      </c>
      <c r="T15" s="27">
        <f t="shared" si="8"/>
        <v>0.29749999999999477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9</v>
      </c>
      <c r="D16" t="s">
        <v>144</v>
      </c>
      <c r="E16">
        <v>20</v>
      </c>
      <c r="F16">
        <v>1.0237000000000001</v>
      </c>
      <c r="G16">
        <v>1.0238</v>
      </c>
      <c r="H16" s="27">
        <f t="shared" si="9"/>
        <v>-9.9999999999988987E-5</v>
      </c>
      <c r="I16" s="34">
        <f t="shared" si="10"/>
        <v>1.0237500000000002</v>
      </c>
      <c r="J16" s="27">
        <v>1.0650999999999999</v>
      </c>
      <c r="K16" s="27">
        <v>1.0656000000000001</v>
      </c>
      <c r="L16" s="27">
        <f t="shared" si="11"/>
        <v>-5.0000000000016698E-4</v>
      </c>
      <c r="M16" s="28">
        <f t="shared" si="12"/>
        <v>1.06535</v>
      </c>
      <c r="N16" s="27">
        <v>1.0599000000000001</v>
      </c>
      <c r="O16" s="27">
        <v>1.0601</v>
      </c>
      <c r="P16" s="27">
        <f t="shared" si="13"/>
        <v>-1.9999999999997797E-4</v>
      </c>
      <c r="Q16" s="28">
        <f t="shared" si="14"/>
        <v>1.06</v>
      </c>
      <c r="R16" s="27">
        <f t="shared" si="6"/>
        <v>1.5649999999999928</v>
      </c>
      <c r="S16" s="27">
        <f t="shared" si="7"/>
        <v>1.2974999999999948</v>
      </c>
      <c r="T16" s="27">
        <f t="shared" si="8"/>
        <v>0.26749999999999807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5</v>
      </c>
      <c r="B17" t="s">
        <v>127</v>
      </c>
      <c r="C17">
        <v>4</v>
      </c>
      <c r="D17" t="s">
        <v>145</v>
      </c>
      <c r="E17">
        <v>20</v>
      </c>
      <c r="F17">
        <v>1.0166999999999999</v>
      </c>
      <c r="G17">
        <v>1.0168999999999999</v>
      </c>
      <c r="H17" s="27">
        <f t="shared" si="9"/>
        <v>-1.9999999999997797E-4</v>
      </c>
      <c r="I17" s="34">
        <f t="shared" si="10"/>
        <v>1.0167999999999999</v>
      </c>
      <c r="J17" s="27">
        <v>1.0914999999999999</v>
      </c>
      <c r="K17" s="27">
        <v>1.0916999999999999</v>
      </c>
      <c r="L17" s="27">
        <f t="shared" si="11"/>
        <v>-1.9999999999997797E-4</v>
      </c>
      <c r="M17" s="28">
        <f t="shared" si="12"/>
        <v>1.0915999999999999</v>
      </c>
      <c r="N17" s="27">
        <v>1.0851999999999999</v>
      </c>
      <c r="O17" s="27">
        <v>1.0851</v>
      </c>
      <c r="P17" s="27">
        <f t="shared" si="13"/>
        <v>9.9999999999988987E-5</v>
      </c>
      <c r="Q17" s="28">
        <f t="shared" si="14"/>
        <v>1.0851500000000001</v>
      </c>
      <c r="R17" s="27">
        <f t="shared" si="6"/>
        <v>3.2249999999999988</v>
      </c>
      <c r="S17" s="27">
        <f t="shared" si="7"/>
        <v>2.9025000000000065</v>
      </c>
      <c r="T17" s="27">
        <f t="shared" si="8"/>
        <v>0.32249999999999224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 t="s">
        <v>146</v>
      </c>
      <c r="E18">
        <v>20</v>
      </c>
      <c r="F18">
        <v>1.018</v>
      </c>
      <c r="G18">
        <v>1.0185</v>
      </c>
      <c r="H18" s="27">
        <f t="shared" si="9"/>
        <v>-4.9999999999994493E-4</v>
      </c>
      <c r="I18" s="34">
        <f t="shared" si="10"/>
        <v>1.0182500000000001</v>
      </c>
      <c r="J18" s="27">
        <v>1.0658000000000001</v>
      </c>
      <c r="K18" s="27">
        <v>1.0662</v>
      </c>
      <c r="L18" s="27">
        <f t="shared" si="11"/>
        <v>-3.9999999999995595E-4</v>
      </c>
      <c r="M18" s="28">
        <f t="shared" si="12"/>
        <v>1.0660000000000001</v>
      </c>
      <c r="N18" s="27">
        <v>1.0599000000000001</v>
      </c>
      <c r="O18" s="29">
        <v>1.0598000000000001</v>
      </c>
      <c r="P18" s="27">
        <f t="shared" si="13"/>
        <v>9.9999999999988987E-5</v>
      </c>
      <c r="Q18" s="28">
        <f t="shared" si="14"/>
        <v>1.05985</v>
      </c>
      <c r="R18" s="27">
        <f t="shared" si="6"/>
        <v>1.8724999999999978</v>
      </c>
      <c r="S18" s="27">
        <f t="shared" si="7"/>
        <v>1.5649999999999928</v>
      </c>
      <c r="T18" s="27">
        <f t="shared" si="8"/>
        <v>0.30750000000000499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C19">
        <v>9</v>
      </c>
      <c r="D19" t="s">
        <v>147</v>
      </c>
      <c r="E19">
        <v>20</v>
      </c>
      <c r="F19">
        <v>1.0287999999999999</v>
      </c>
      <c r="G19">
        <v>1.0287999999999999</v>
      </c>
      <c r="H19" s="27">
        <f t="shared" si="9"/>
        <v>0</v>
      </c>
      <c r="I19" s="34">
        <f t="shared" si="10"/>
        <v>1.0287999999999999</v>
      </c>
      <c r="J19" s="27">
        <v>1.0728</v>
      </c>
      <c r="K19" s="27">
        <v>1.0729</v>
      </c>
      <c r="L19" s="27">
        <f t="shared" si="11"/>
        <v>-9.9999999999988987E-5</v>
      </c>
      <c r="M19" s="28">
        <f t="shared" si="12"/>
        <v>1.0728499999999999</v>
      </c>
      <c r="N19" s="27">
        <v>1.0670999999999999</v>
      </c>
      <c r="O19" s="29">
        <v>1.0669</v>
      </c>
      <c r="P19" s="27">
        <f t="shared" si="13"/>
        <v>1.9999999999997797E-4</v>
      </c>
      <c r="Q19" s="28">
        <f t="shared" si="14"/>
        <v>1.0669999999999999</v>
      </c>
      <c r="R19" s="27">
        <f t="shared" si="6"/>
        <v>1.687499999999996</v>
      </c>
      <c r="S19" s="27">
        <f t="shared" si="7"/>
        <v>1.3950000000000007</v>
      </c>
      <c r="T19" s="27">
        <f t="shared" si="8"/>
        <v>0.29249999999999532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x14ac:dyDescent="0.25">
      <c r="A20">
        <v>6</v>
      </c>
      <c r="B20" t="s">
        <v>128</v>
      </c>
      <c r="C20">
        <v>4</v>
      </c>
      <c r="D20" t="s">
        <v>148</v>
      </c>
      <c r="E20">
        <v>20</v>
      </c>
      <c r="F20">
        <v>1.0276000000000001</v>
      </c>
      <c r="G20">
        <v>1.0279</v>
      </c>
      <c r="H20" s="27">
        <f t="shared" si="9"/>
        <v>-2.9999999999996696E-4</v>
      </c>
      <c r="I20" s="34">
        <f t="shared" si="10"/>
        <v>1.0277500000000002</v>
      </c>
      <c r="J20" s="27">
        <v>1.1034999999999999</v>
      </c>
      <c r="K20" s="27">
        <v>1.1033999999999999</v>
      </c>
      <c r="L20" s="27">
        <f t="shared" si="11"/>
        <v>9.9999999999988987E-5</v>
      </c>
      <c r="M20" s="28">
        <f t="shared" si="12"/>
        <v>1.10345</v>
      </c>
      <c r="N20" s="27">
        <v>1.0972999999999999</v>
      </c>
      <c r="O20" s="27">
        <v>1.0972</v>
      </c>
      <c r="P20" s="27">
        <f t="shared" si="13"/>
        <v>9.9999999999988987E-5</v>
      </c>
      <c r="Q20" s="28">
        <f t="shared" si="14"/>
        <v>1.0972499999999998</v>
      </c>
      <c r="R20" s="27">
        <f t="shared" si="6"/>
        <v>3.2699999999999938</v>
      </c>
      <c r="S20" s="27">
        <f t="shared" si="7"/>
        <v>2.9599999999999835</v>
      </c>
      <c r="T20" s="27">
        <f t="shared" si="8"/>
        <v>0.31000000000001027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x14ac:dyDescent="0.25">
      <c r="C21">
        <v>8</v>
      </c>
      <c r="D21" t="s">
        <v>149</v>
      </c>
      <c r="E21">
        <v>20</v>
      </c>
      <c r="F21">
        <v>1.0241</v>
      </c>
      <c r="G21">
        <v>1.0242</v>
      </c>
      <c r="H21" s="27">
        <f t="shared" si="9"/>
        <v>-9.9999999999988987E-5</v>
      </c>
      <c r="I21" s="34">
        <f t="shared" si="10"/>
        <v>1.0241500000000001</v>
      </c>
      <c r="J21" s="27">
        <v>1.0713999999999999</v>
      </c>
      <c r="K21" s="27">
        <v>1.0714999999999999</v>
      </c>
      <c r="L21" s="27">
        <f t="shared" si="11"/>
        <v>-9.9999999999988987E-5</v>
      </c>
      <c r="M21" s="28">
        <f t="shared" si="12"/>
        <v>1.07145</v>
      </c>
      <c r="N21" s="27">
        <v>1.0657000000000001</v>
      </c>
      <c r="O21" s="27">
        <v>1.0658000000000001</v>
      </c>
      <c r="P21" s="27">
        <f t="shared" si="13"/>
        <v>-9.9999999999988987E-5</v>
      </c>
      <c r="Q21" s="28">
        <f t="shared" si="14"/>
        <v>1.06575</v>
      </c>
      <c r="R21" s="27">
        <f t="shared" si="6"/>
        <v>1.8499999999999948</v>
      </c>
      <c r="S21" s="27">
        <f t="shared" si="7"/>
        <v>1.5649999999999928</v>
      </c>
      <c r="T21" s="27">
        <f t="shared" si="8"/>
        <v>0.28500000000000192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x14ac:dyDescent="0.25">
      <c r="C22">
        <v>9</v>
      </c>
      <c r="D22" t="s">
        <v>150</v>
      </c>
      <c r="E22">
        <v>20</v>
      </c>
      <c r="F22">
        <v>1.0362</v>
      </c>
      <c r="G22">
        <v>1.0366</v>
      </c>
      <c r="H22" s="27">
        <f t="shared" si="9"/>
        <v>-3.9999999999995595E-4</v>
      </c>
      <c r="I22" s="34">
        <f t="shared" si="10"/>
        <v>1.0364</v>
      </c>
      <c r="J22" s="27">
        <v>1.0805</v>
      </c>
      <c r="K22" s="27">
        <v>1.0802</v>
      </c>
      <c r="L22" s="27">
        <f t="shared" si="11"/>
        <v>2.9999999999996696E-4</v>
      </c>
      <c r="M22" s="28">
        <f t="shared" si="12"/>
        <v>1.0803500000000001</v>
      </c>
      <c r="N22" s="27">
        <v>1.0747</v>
      </c>
      <c r="O22" s="27">
        <v>1.0749</v>
      </c>
      <c r="P22" s="27">
        <f t="shared" si="13"/>
        <v>-1.9999999999997797E-4</v>
      </c>
      <c r="Q22" s="28">
        <f t="shared" si="14"/>
        <v>1.0748</v>
      </c>
      <c r="R22" s="27">
        <f t="shared" si="6"/>
        <v>1.6825000000000077</v>
      </c>
      <c r="S22" s="27">
        <f t="shared" si="7"/>
        <v>1.4049999999999996</v>
      </c>
      <c r="T22" s="27">
        <f t="shared" si="8"/>
        <v>0.27750000000000807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x14ac:dyDescent="0.25">
      <c r="A23">
        <v>7</v>
      </c>
      <c r="B23" t="s">
        <v>129</v>
      </c>
      <c r="C23">
        <v>4</v>
      </c>
      <c r="D23" t="s">
        <v>151</v>
      </c>
      <c r="E23">
        <v>20</v>
      </c>
      <c r="F23">
        <v>1.0266999999999999</v>
      </c>
      <c r="G23">
        <v>1.0270999999999999</v>
      </c>
      <c r="H23" s="27">
        <f t="shared" si="9"/>
        <v>-3.9999999999995595E-4</v>
      </c>
      <c r="I23" s="34">
        <f t="shared" si="10"/>
        <v>1.0268999999999999</v>
      </c>
      <c r="J23" s="27">
        <v>1.1028</v>
      </c>
      <c r="K23" s="27">
        <v>1.1031</v>
      </c>
      <c r="L23" s="27">
        <f t="shared" si="11"/>
        <v>-2.9999999999996696E-4</v>
      </c>
      <c r="M23" s="28">
        <f t="shared" si="12"/>
        <v>1.1029499999999999</v>
      </c>
      <c r="N23" s="27">
        <v>1.0964</v>
      </c>
      <c r="O23" s="27">
        <v>1.0966</v>
      </c>
      <c r="P23" s="27">
        <f t="shared" si="13"/>
        <v>-1.9999999999997797E-4</v>
      </c>
      <c r="Q23" s="28">
        <f t="shared" si="14"/>
        <v>1.0965</v>
      </c>
      <c r="R23" s="27">
        <f t="shared" si="6"/>
        <v>3.2874999999999974</v>
      </c>
      <c r="S23" s="27">
        <f t="shared" si="7"/>
        <v>2.9650000000000052</v>
      </c>
      <c r="T23" s="27">
        <f t="shared" si="8"/>
        <v>0.32249999999999224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x14ac:dyDescent="0.25">
      <c r="C24">
        <v>8</v>
      </c>
      <c r="D24" t="s">
        <v>152</v>
      </c>
      <c r="E24">
        <v>20</v>
      </c>
      <c r="F24">
        <v>1.0234000000000001</v>
      </c>
      <c r="G24">
        <v>1.0237000000000001</v>
      </c>
      <c r="H24" s="27">
        <f t="shared" si="9"/>
        <v>-2.9999999999996696E-4</v>
      </c>
      <c r="I24" s="34">
        <f t="shared" si="10"/>
        <v>1.0235500000000002</v>
      </c>
      <c r="J24" s="27">
        <v>1.0723</v>
      </c>
      <c r="K24" s="27">
        <v>1.0724</v>
      </c>
      <c r="L24" s="27">
        <f t="shared" si="11"/>
        <v>-9.9999999999988987E-5</v>
      </c>
      <c r="M24" s="28">
        <f t="shared" si="12"/>
        <v>1.0723500000000001</v>
      </c>
      <c r="N24" s="27">
        <v>1.0663</v>
      </c>
      <c r="O24" s="27">
        <v>1.0666</v>
      </c>
      <c r="P24" s="27">
        <f t="shared" si="13"/>
        <v>-2.9999999999996696E-4</v>
      </c>
      <c r="Q24" s="28">
        <f t="shared" si="14"/>
        <v>1.0664500000000001</v>
      </c>
      <c r="R24" s="27">
        <f t="shared" si="6"/>
        <v>1.9249999999999976</v>
      </c>
      <c r="S24" s="27">
        <f t="shared" si="7"/>
        <v>1.6299999999999968</v>
      </c>
      <c r="T24" s="27">
        <f t="shared" si="8"/>
        <v>0.29500000000000082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x14ac:dyDescent="0.25">
      <c r="C25">
        <v>9</v>
      </c>
      <c r="D25" t="s">
        <v>153</v>
      </c>
      <c r="E25">
        <v>20</v>
      </c>
      <c r="F25">
        <v>1.0143</v>
      </c>
      <c r="G25">
        <v>1.0145999999999999</v>
      </c>
      <c r="H25" s="27">
        <f t="shared" si="9"/>
        <v>-2.9999999999996696E-4</v>
      </c>
      <c r="I25" s="34">
        <f t="shared" si="10"/>
        <v>1.0144500000000001</v>
      </c>
      <c r="J25" s="27">
        <v>1.0597000000000001</v>
      </c>
      <c r="K25" s="27">
        <v>1.0595000000000001</v>
      </c>
      <c r="L25" s="27">
        <f t="shared" si="11"/>
        <v>1.9999999999997797E-4</v>
      </c>
      <c r="M25" s="28">
        <f t="shared" si="12"/>
        <v>1.0596000000000001</v>
      </c>
      <c r="N25" s="27">
        <v>1.0537000000000001</v>
      </c>
      <c r="O25" s="27">
        <v>1.0538000000000001</v>
      </c>
      <c r="P25" s="27">
        <f t="shared" si="13"/>
        <v>-9.9999999999988987E-5</v>
      </c>
      <c r="Q25" s="28">
        <f t="shared" si="14"/>
        <v>1.05375</v>
      </c>
      <c r="R25" s="27">
        <f t="shared" si="6"/>
        <v>1.742500000000001</v>
      </c>
      <c r="S25" s="27">
        <f t="shared" si="7"/>
        <v>1.4499999999999946</v>
      </c>
      <c r="T25" s="27">
        <f t="shared" si="8"/>
        <v>0.29250000000000642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5">
      <c r="A26">
        <v>8</v>
      </c>
      <c r="B26" t="s">
        <v>130</v>
      </c>
      <c r="C26">
        <v>4</v>
      </c>
      <c r="D26" t="s">
        <v>154</v>
      </c>
      <c r="E26">
        <v>20</v>
      </c>
      <c r="F26">
        <v>1.0134000000000001</v>
      </c>
      <c r="G26">
        <v>1.0134000000000001</v>
      </c>
      <c r="H26" s="27">
        <f t="shared" si="9"/>
        <v>0</v>
      </c>
      <c r="I26" s="34">
        <f t="shared" si="10"/>
        <v>1.0134000000000001</v>
      </c>
      <c r="J26" s="27">
        <v>1.0919000000000001</v>
      </c>
      <c r="K26" s="27">
        <v>1.0916999999999999</v>
      </c>
      <c r="L26" s="27">
        <f t="shared" si="11"/>
        <v>2.0000000000020002E-4</v>
      </c>
      <c r="M26" s="28">
        <f t="shared" si="12"/>
        <v>1.0918000000000001</v>
      </c>
      <c r="N26" s="27">
        <v>1.0849</v>
      </c>
      <c r="O26" s="27">
        <v>1.0849</v>
      </c>
      <c r="P26" s="27">
        <f t="shared" si="13"/>
        <v>0</v>
      </c>
      <c r="Q26" s="28">
        <f t="shared" si="14"/>
        <v>1.0849</v>
      </c>
      <c r="R26" s="27">
        <f t="shared" si="6"/>
        <v>3.4050000000000011</v>
      </c>
      <c r="S26" s="27">
        <f t="shared" si="7"/>
        <v>3.0599999999999947</v>
      </c>
      <c r="T26" s="27">
        <f t="shared" si="8"/>
        <v>0.34500000000000641</v>
      </c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9" x14ac:dyDescent="0.25">
      <c r="C27">
        <v>8</v>
      </c>
      <c r="D27" t="s">
        <v>155</v>
      </c>
      <c r="E27">
        <v>20</v>
      </c>
      <c r="F27">
        <v>1.0147999999999999</v>
      </c>
      <c r="G27">
        <v>1.0147999999999999</v>
      </c>
      <c r="H27" s="27">
        <f t="shared" si="9"/>
        <v>0</v>
      </c>
      <c r="I27" s="34">
        <f t="shared" si="10"/>
        <v>1.0147999999999999</v>
      </c>
      <c r="J27" s="27">
        <v>1.0641</v>
      </c>
      <c r="K27" s="27">
        <v>1.0641</v>
      </c>
      <c r="L27" s="27">
        <f t="shared" si="11"/>
        <v>0</v>
      </c>
      <c r="M27" s="28">
        <f t="shared" si="12"/>
        <v>1.0641</v>
      </c>
      <c r="N27" s="27">
        <v>1.0575000000000001</v>
      </c>
      <c r="O27" s="27">
        <v>1.0580000000000001</v>
      </c>
      <c r="P27" s="27">
        <f t="shared" si="13"/>
        <v>-4.9999999999994493E-4</v>
      </c>
      <c r="Q27" s="28">
        <f t="shared" si="14"/>
        <v>1.05775</v>
      </c>
      <c r="R27" s="27">
        <f t="shared" si="6"/>
        <v>1.950000000000006</v>
      </c>
      <c r="S27" s="27">
        <f t="shared" si="7"/>
        <v>1.6325000000000021</v>
      </c>
      <c r="T27" s="27">
        <f t="shared" si="8"/>
        <v>0.31750000000000389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9" x14ac:dyDescent="0.25">
      <c r="C28">
        <v>9</v>
      </c>
      <c r="D28" t="s">
        <v>156</v>
      </c>
      <c r="E28">
        <v>20</v>
      </c>
      <c r="F28">
        <v>1.0083</v>
      </c>
      <c r="G28">
        <v>1.0081</v>
      </c>
      <c r="H28" s="27">
        <f t="shared" si="9"/>
        <v>1.9999999999997797E-4</v>
      </c>
      <c r="I28" s="34">
        <f t="shared" si="10"/>
        <v>1.0082</v>
      </c>
      <c r="J28" s="27">
        <v>1.0535000000000001</v>
      </c>
      <c r="K28" s="27">
        <v>1.0535000000000001</v>
      </c>
      <c r="L28" s="27">
        <f t="shared" si="11"/>
        <v>0</v>
      </c>
      <c r="M28" s="28">
        <f t="shared" si="12"/>
        <v>1.0535000000000001</v>
      </c>
      <c r="N28" s="27">
        <v>1.0475000000000001</v>
      </c>
      <c r="O28" s="27">
        <v>1.0472999999999999</v>
      </c>
      <c r="P28" s="27">
        <f t="shared" si="13"/>
        <v>2.0000000000020002E-4</v>
      </c>
      <c r="Q28" s="28">
        <f t="shared" si="14"/>
        <v>1.0474000000000001</v>
      </c>
      <c r="R28" s="27">
        <f t="shared" si="6"/>
        <v>1.7500000000000058</v>
      </c>
      <c r="S28" s="27">
        <f t="shared" si="7"/>
        <v>1.4450000000000063</v>
      </c>
      <c r="T28" s="27">
        <f t="shared" si="8"/>
        <v>0.30499999999999949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9" x14ac:dyDescent="0.25">
      <c r="A29">
        <v>9</v>
      </c>
      <c r="B29" t="s">
        <v>131</v>
      </c>
      <c r="C29">
        <v>4</v>
      </c>
      <c r="D29" t="s">
        <v>157</v>
      </c>
      <c r="E29">
        <v>20</v>
      </c>
      <c r="F29">
        <v>1.0226999999999999</v>
      </c>
      <c r="G29">
        <v>1.0228999999999999</v>
      </c>
      <c r="H29" s="27">
        <f t="shared" si="9"/>
        <v>-1.9999999999997797E-4</v>
      </c>
      <c r="I29" s="34">
        <f t="shared" si="10"/>
        <v>1.0227999999999999</v>
      </c>
      <c r="J29" s="27">
        <v>1.1031</v>
      </c>
      <c r="K29" s="27">
        <v>1.103</v>
      </c>
      <c r="L29" s="27">
        <f t="shared" si="11"/>
        <v>9.9999999999988987E-5</v>
      </c>
      <c r="M29" s="28">
        <f t="shared" si="12"/>
        <v>1.1030500000000001</v>
      </c>
      <c r="N29" s="27">
        <v>1.0964</v>
      </c>
      <c r="O29" s="27">
        <v>1.0963000000000001</v>
      </c>
      <c r="P29" s="27">
        <f t="shared" si="13"/>
        <v>9.9999999999988987E-5</v>
      </c>
      <c r="Q29" s="28">
        <f t="shared" si="14"/>
        <v>1.0963500000000002</v>
      </c>
      <c r="R29" s="27">
        <f t="shared" si="6"/>
        <v>3.4975000000000076</v>
      </c>
      <c r="S29" s="27">
        <f t="shared" si="7"/>
        <v>3.1625000000000112</v>
      </c>
      <c r="T29" s="27">
        <f t="shared" si="8"/>
        <v>0.33499999999999641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9" x14ac:dyDescent="0.25">
      <c r="C30">
        <v>8</v>
      </c>
      <c r="D30" t="s">
        <v>158</v>
      </c>
      <c r="E30">
        <v>20</v>
      </c>
      <c r="F30">
        <v>1.0206</v>
      </c>
      <c r="G30">
        <v>1.0204</v>
      </c>
      <c r="H30" s="27">
        <f t="shared" si="9"/>
        <v>1.9999999999997797E-4</v>
      </c>
      <c r="I30" s="34">
        <f t="shared" si="10"/>
        <v>1.0205</v>
      </c>
      <c r="J30" s="27">
        <v>1.0691999999999999</v>
      </c>
      <c r="K30" s="27">
        <v>1.0691999999999999</v>
      </c>
      <c r="L30" s="27">
        <f t="shared" si="11"/>
        <v>0</v>
      </c>
      <c r="M30" s="28">
        <f t="shared" si="12"/>
        <v>1.0691999999999999</v>
      </c>
      <c r="N30" s="27">
        <v>1.0629999999999999</v>
      </c>
      <c r="O30" s="29">
        <v>1.0632999999999999</v>
      </c>
      <c r="P30" s="27">
        <f t="shared" si="13"/>
        <v>-2.9999999999996696E-4</v>
      </c>
      <c r="Q30" s="28">
        <f t="shared" si="14"/>
        <v>1.0631499999999998</v>
      </c>
      <c r="R30" s="27">
        <f t="shared" si="6"/>
        <v>1.9199999999999982</v>
      </c>
      <c r="S30" s="27">
        <f t="shared" si="7"/>
        <v>1.6174999999999926</v>
      </c>
      <c r="T30" s="27">
        <f t="shared" si="8"/>
        <v>0.30250000000000554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9" x14ac:dyDescent="0.25">
      <c r="C31">
        <v>9</v>
      </c>
      <c r="D31" t="s">
        <v>159</v>
      </c>
      <c r="E31">
        <v>20</v>
      </c>
      <c r="F31">
        <v>1.0105</v>
      </c>
      <c r="G31">
        <v>1.0104</v>
      </c>
      <c r="H31" s="27">
        <f t="shared" si="9"/>
        <v>9.9999999999988987E-5</v>
      </c>
      <c r="I31" s="34">
        <f t="shared" si="10"/>
        <v>1.0104500000000001</v>
      </c>
      <c r="J31" s="27">
        <v>1.0549999999999999</v>
      </c>
      <c r="K31" s="27">
        <v>1.0549999999999999</v>
      </c>
      <c r="L31" s="27">
        <f t="shared" si="11"/>
        <v>0</v>
      </c>
      <c r="M31" s="28">
        <f t="shared" si="12"/>
        <v>1.0549999999999999</v>
      </c>
      <c r="N31" s="27">
        <v>1.0492999999999999</v>
      </c>
      <c r="O31" s="29">
        <v>1.0489999999999999</v>
      </c>
      <c r="P31" s="27">
        <f t="shared" si="13"/>
        <v>2.9999999999996696E-4</v>
      </c>
      <c r="Q31" s="28">
        <f t="shared" si="14"/>
        <v>1.04915</v>
      </c>
      <c r="R31" s="27">
        <f t="shared" si="6"/>
        <v>1.7124999999999932</v>
      </c>
      <c r="S31" s="27">
        <f t="shared" si="7"/>
        <v>1.4199999999999979</v>
      </c>
      <c r="T31" s="27">
        <f t="shared" si="8"/>
        <v>0.29249999999999532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1:39" x14ac:dyDescent="0.25">
      <c r="A32">
        <v>10</v>
      </c>
      <c r="B32" s="66" t="s">
        <v>132</v>
      </c>
      <c r="C32">
        <v>4</v>
      </c>
      <c r="D32" t="s">
        <v>160</v>
      </c>
      <c r="E32">
        <v>20</v>
      </c>
      <c r="F32">
        <v>1.038</v>
      </c>
      <c r="G32">
        <v>1.0376000000000001</v>
      </c>
      <c r="H32" s="27">
        <f t="shared" si="9"/>
        <v>3.9999999999995595E-4</v>
      </c>
      <c r="I32" s="34">
        <f t="shared" si="10"/>
        <v>1.0378000000000001</v>
      </c>
      <c r="J32" s="27">
        <v>1.1177999999999999</v>
      </c>
      <c r="K32" s="27">
        <v>1.1177999999999999</v>
      </c>
      <c r="L32" s="27">
        <f t="shared" si="11"/>
        <v>0</v>
      </c>
      <c r="M32" s="28">
        <f t="shared" si="12"/>
        <v>1.1177999999999999</v>
      </c>
      <c r="N32" s="27">
        <v>1.1111</v>
      </c>
      <c r="O32" s="29">
        <v>1.1111</v>
      </c>
      <c r="P32" s="27">
        <f t="shared" si="13"/>
        <v>0</v>
      </c>
      <c r="Q32" s="28">
        <f t="shared" si="14"/>
        <v>1.1111</v>
      </c>
      <c r="R32" s="27">
        <f t="shared" si="6"/>
        <v>3.4849999999999923</v>
      </c>
      <c r="S32" s="27">
        <f t="shared" si="7"/>
        <v>3.1499999999999959</v>
      </c>
      <c r="T32" s="27">
        <f t="shared" si="8"/>
        <v>0.33499999999999641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9" x14ac:dyDescent="0.25">
      <c r="B33" s="66"/>
      <c r="C33">
        <v>8</v>
      </c>
      <c r="D33" t="s">
        <v>161</v>
      </c>
      <c r="E33">
        <v>20</v>
      </c>
      <c r="F33">
        <v>1.0652999999999999</v>
      </c>
      <c r="G33">
        <v>1.0650999999999999</v>
      </c>
      <c r="H33" s="27">
        <f t="shared" si="9"/>
        <v>1.9999999999997797E-4</v>
      </c>
      <c r="I33" s="34">
        <f t="shared" si="10"/>
        <v>1.0651999999999999</v>
      </c>
      <c r="J33" s="27">
        <v>1.1166</v>
      </c>
      <c r="K33" s="27">
        <v>1.1165</v>
      </c>
      <c r="L33" s="27">
        <f t="shared" si="11"/>
        <v>9.9999999999988987E-5</v>
      </c>
      <c r="M33" s="28">
        <f t="shared" si="12"/>
        <v>1.1165500000000002</v>
      </c>
      <c r="N33" s="27">
        <v>1.1097999999999999</v>
      </c>
      <c r="O33" s="29">
        <v>1.1100000000000001</v>
      </c>
      <c r="P33" s="27">
        <f t="shared" si="13"/>
        <v>-2.0000000000020002E-4</v>
      </c>
      <c r="Q33" s="28">
        <f t="shared" si="14"/>
        <v>1.1099000000000001</v>
      </c>
      <c r="R33" s="27">
        <f t="shared" si="6"/>
        <v>2.0525000000000113</v>
      </c>
      <c r="S33" s="27">
        <f t="shared" si="7"/>
        <v>1.7200000000000091</v>
      </c>
      <c r="T33" s="27">
        <f t="shared" si="8"/>
        <v>0.33250000000000224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39" x14ac:dyDescent="0.25">
      <c r="B34" s="66"/>
      <c r="C34">
        <v>9</v>
      </c>
      <c r="D34" t="s">
        <v>162</v>
      </c>
      <c r="E34">
        <v>20</v>
      </c>
      <c r="F34">
        <v>1.0305</v>
      </c>
      <c r="G34">
        <v>1.03</v>
      </c>
      <c r="H34" s="27">
        <f t="shared" si="9"/>
        <v>4.9999999999994493E-4</v>
      </c>
      <c r="I34" s="34">
        <f t="shared" si="10"/>
        <v>1.0302500000000001</v>
      </c>
      <c r="J34" s="27">
        <v>1.0773999999999999</v>
      </c>
      <c r="K34" s="27">
        <v>1.0772999999999999</v>
      </c>
      <c r="L34" s="27">
        <f t="shared" si="11"/>
        <v>9.9999999999988987E-5</v>
      </c>
      <c r="M34" s="28">
        <f t="shared" si="12"/>
        <v>1.07735</v>
      </c>
      <c r="N34" s="27">
        <v>1.0709</v>
      </c>
      <c r="O34" s="29">
        <v>1.0708</v>
      </c>
      <c r="P34" s="27">
        <f t="shared" si="13"/>
        <v>9.9999999999988987E-5</v>
      </c>
      <c r="Q34" s="28">
        <f t="shared" si="14"/>
        <v>1.0708500000000001</v>
      </c>
      <c r="R34" s="27">
        <f t="shared" si="6"/>
        <v>1.8399999999999959</v>
      </c>
      <c r="S34" s="27">
        <f t="shared" si="7"/>
        <v>1.5149999999999986</v>
      </c>
      <c r="T34" s="27">
        <f t="shared" si="8"/>
        <v>0.32499999999999729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39" x14ac:dyDescent="0.25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x14ac:dyDescent="0.25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x14ac:dyDescent="0.25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1:39" x14ac:dyDescent="0.25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1:39" x14ac:dyDescent="0.25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39" x14ac:dyDescent="0.25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1:39" x14ac:dyDescent="0.25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1:39" x14ac:dyDescent="0.25">
      <c r="A42" s="66"/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1:39" x14ac:dyDescent="0.25">
      <c r="A43" s="66"/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1:39" x14ac:dyDescent="0.25">
      <c r="A44" s="66"/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1:39" x14ac:dyDescent="0.25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1:39" x14ac:dyDescent="0.25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  <row r="266" spans="6:39" x14ac:dyDescent="0.25">
      <c r="F266" s="26"/>
      <c r="G266" s="27"/>
      <c r="H266" s="27"/>
      <c r="I266" s="28"/>
      <c r="J266" s="27"/>
      <c r="K266" s="27"/>
      <c r="L266" s="27"/>
      <c r="M266" s="28"/>
      <c r="N266" s="27"/>
      <c r="O266" s="27"/>
      <c r="P266" s="27"/>
      <c r="Q266" s="28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</row>
    <row r="267" spans="6:39" x14ac:dyDescent="0.25">
      <c r="F267" s="26"/>
      <c r="G267" s="27"/>
      <c r="H267" s="27"/>
      <c r="I267" s="28"/>
      <c r="J267" s="27"/>
      <c r="K267" s="27"/>
      <c r="L267" s="27"/>
      <c r="M267" s="28"/>
      <c r="N267" s="27"/>
      <c r="O267" s="27"/>
      <c r="P267" s="27"/>
      <c r="Q267" s="28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</row>
    <row r="268" spans="6:39" x14ac:dyDescent="0.25">
      <c r="F268" s="26"/>
      <c r="G268" s="27"/>
      <c r="H268" s="27"/>
      <c r="I268" s="28"/>
      <c r="J268" s="27"/>
      <c r="K268" s="27"/>
      <c r="L268" s="27"/>
      <c r="M268" s="28"/>
      <c r="N268" s="27"/>
      <c r="O268" s="27"/>
      <c r="P268" s="27"/>
      <c r="Q268" s="28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</row>
    <row r="269" spans="6:39" x14ac:dyDescent="0.25">
      <c r="F269" s="26"/>
      <c r="G269" s="27"/>
      <c r="H269" s="27"/>
      <c r="I269" s="28"/>
      <c r="J269" s="27"/>
      <c r="K269" s="27"/>
      <c r="L269" s="27"/>
      <c r="M269" s="28"/>
      <c r="N269" s="27"/>
      <c r="O269" s="27"/>
      <c r="P269" s="27"/>
      <c r="Q269" s="28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</row>
    <row r="270" spans="6:39" x14ac:dyDescent="0.25">
      <c r="F270" s="26"/>
      <c r="G270" s="27"/>
      <c r="H270" s="27"/>
      <c r="I270" s="28"/>
      <c r="J270" s="27"/>
      <c r="K270" s="27"/>
      <c r="L270" s="27"/>
      <c r="M270" s="28"/>
      <c r="N270" s="27"/>
      <c r="O270" s="27"/>
      <c r="P270" s="27"/>
      <c r="Q270" s="28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</row>
    <row r="271" spans="6:39" x14ac:dyDescent="0.25">
      <c r="F271" s="26"/>
      <c r="G271" s="27"/>
      <c r="H271" s="27"/>
      <c r="I271" s="28"/>
      <c r="J271" s="27"/>
      <c r="K271" s="27"/>
      <c r="L271" s="27"/>
      <c r="M271" s="28"/>
      <c r="N271" s="27"/>
      <c r="O271" s="27"/>
      <c r="P271" s="27"/>
      <c r="Q271" s="28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</row>
    <row r="272" spans="6:39" x14ac:dyDescent="0.25">
      <c r="F272" s="26"/>
      <c r="G272" s="27"/>
      <c r="H272" s="27"/>
      <c r="I272" s="28"/>
      <c r="J272" s="27"/>
      <c r="K272" s="27"/>
      <c r="L272" s="27"/>
      <c r="M272" s="28"/>
      <c r="N272" s="27"/>
      <c r="O272" s="27"/>
      <c r="P272" s="27"/>
      <c r="Q272" s="28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</row>
    <row r="273" spans="6:39" x14ac:dyDescent="0.25">
      <c r="F273" s="26"/>
      <c r="G273" s="27"/>
      <c r="H273" s="27"/>
      <c r="I273" s="28"/>
      <c r="J273" s="27"/>
      <c r="K273" s="27"/>
      <c r="L273" s="27"/>
      <c r="M273" s="28"/>
      <c r="N273" s="27"/>
      <c r="O273" s="27"/>
      <c r="P273" s="27"/>
      <c r="Q273" s="28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</row>
    <row r="274" spans="6:39" x14ac:dyDescent="0.25">
      <c r="F274" s="26"/>
      <c r="G274" s="27"/>
      <c r="H274" s="27"/>
      <c r="I274" s="28"/>
      <c r="J274" s="27"/>
      <c r="K274" s="27"/>
      <c r="L274" s="27"/>
      <c r="M274" s="28"/>
      <c r="N274" s="27"/>
      <c r="O274" s="27"/>
      <c r="P274" s="27"/>
      <c r="Q274" s="28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</row>
    <row r="275" spans="6:39" x14ac:dyDescent="0.25">
      <c r="F275" s="26"/>
      <c r="G275" s="27"/>
      <c r="H275" s="27"/>
      <c r="I275" s="28"/>
      <c r="J275" s="27"/>
      <c r="K275" s="27"/>
      <c r="L275" s="27"/>
      <c r="M275" s="28"/>
      <c r="N275" s="27"/>
      <c r="O275" s="27"/>
      <c r="P275" s="27"/>
      <c r="Q275" s="28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tabSelected="1" workbookViewId="0">
      <pane xSplit="3" ySplit="3" topLeftCell="K14" activePane="bottomRight" state="frozen"/>
      <selection pane="topRight" activeCell="D1" sqref="D1"/>
      <selection pane="bottomLeft" activeCell="A4" sqref="A4"/>
      <selection pane="bottomRight" activeCell="N19" sqref="N19:N28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5" width="13.7109375" style="20" customWidth="1"/>
    <col min="6" max="6" width="13.7109375" style="29" customWidth="1"/>
    <col min="7" max="7" width="16.7109375" style="28" customWidth="1"/>
    <col min="8" max="8" width="19.85546875" customWidth="1"/>
    <col min="9" max="9" width="16.140625" customWidth="1"/>
    <col min="10" max="10" width="10.140625" customWidth="1"/>
    <col min="11" max="11" width="16.7109375" style="19" customWidth="1"/>
    <col min="12" max="12" width="13.7109375" customWidth="1"/>
    <col min="13" max="13" width="10.7109375" customWidth="1"/>
    <col min="14" max="14" width="7.42578125" style="20" customWidth="1"/>
    <col min="15" max="15" width="16.7109375" style="19" customWidth="1"/>
    <col min="16" max="16" width="22" customWidth="1"/>
    <col min="17" max="17" width="27" customWidth="1"/>
    <col min="18" max="18" width="26" customWidth="1"/>
  </cols>
  <sheetData>
    <row r="1" spans="1:41" x14ac:dyDescent="0.25">
      <c r="A1" s="20"/>
      <c r="B1" s="72" t="s">
        <v>86</v>
      </c>
      <c r="D1" s="96" t="s">
        <v>83</v>
      </c>
      <c r="E1" s="94"/>
      <c r="F1" s="94"/>
      <c r="G1" s="95"/>
      <c r="H1" s="96" t="s">
        <v>84</v>
      </c>
      <c r="I1" s="94"/>
      <c r="J1" s="94"/>
      <c r="K1" s="95"/>
      <c r="L1" s="93" t="s">
        <v>85</v>
      </c>
      <c r="M1" s="94"/>
      <c r="N1" s="94"/>
      <c r="O1" s="95"/>
      <c r="P1" t="s">
        <v>88</v>
      </c>
      <c r="Q1" t="s">
        <v>89</v>
      </c>
      <c r="R1" t="s">
        <v>90</v>
      </c>
    </row>
    <row r="2" spans="1:41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69" t="s">
        <v>94</v>
      </c>
      <c r="Q2" s="70" t="s">
        <v>95</v>
      </c>
      <c r="R2" s="71" t="s">
        <v>96</v>
      </c>
    </row>
    <row r="3" spans="1:41" x14ac:dyDescent="0.25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s="106" customFormat="1" x14ac:dyDescent="0.25">
      <c r="A4" s="106" t="s">
        <v>123</v>
      </c>
      <c r="B4" s="106">
        <v>850</v>
      </c>
      <c r="C4" s="107"/>
      <c r="E4" s="30"/>
      <c r="F4" s="30">
        <f>D4-E4</f>
        <v>0</v>
      </c>
      <c r="G4" s="108">
        <f>(D4+E4)/2</f>
        <v>0</v>
      </c>
      <c r="H4" s="30"/>
      <c r="I4" s="60"/>
      <c r="J4" s="60">
        <f>H4-I4</f>
        <v>0</v>
      </c>
      <c r="K4" s="108">
        <f>(H4+I4)/2</f>
        <v>0</v>
      </c>
      <c r="L4" s="60"/>
      <c r="M4" s="60"/>
      <c r="N4" s="30">
        <f>L4-M4</f>
        <v>0</v>
      </c>
      <c r="O4" s="108">
        <f>(L4+M4)/2</f>
        <v>0</v>
      </c>
      <c r="P4" s="60">
        <f>K4-G4</f>
        <v>0</v>
      </c>
      <c r="Q4" s="60">
        <f>O4-G4</f>
        <v>0</v>
      </c>
      <c r="R4" s="60">
        <f>P4-Q4</f>
        <v>0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1" s="106" customFormat="1" x14ac:dyDescent="0.25">
      <c r="B5" s="106">
        <v>90</v>
      </c>
      <c r="C5" s="107">
        <v>1</v>
      </c>
      <c r="D5" s="63">
        <v>28.886500000000002</v>
      </c>
      <c r="E5" s="63">
        <v>28.885999999999999</v>
      </c>
      <c r="F5" s="30">
        <f>D5-E5</f>
        <v>5.0000000000238742E-4</v>
      </c>
      <c r="G5" s="108">
        <f>(D5+E5)/2</f>
        <v>28.88625</v>
      </c>
      <c r="H5" s="30">
        <v>28.899899999999999</v>
      </c>
      <c r="I5" s="60">
        <v>28.899899999999999</v>
      </c>
      <c r="J5" s="60">
        <f>H5-I5</f>
        <v>0</v>
      </c>
      <c r="K5" s="108">
        <f>(H5+I5)/2</f>
        <v>28.899899999999999</v>
      </c>
      <c r="L5" s="60">
        <v>28.897200000000002</v>
      </c>
      <c r="M5" s="60">
        <v>28.897500000000001</v>
      </c>
      <c r="N5" s="30">
        <f>L5-M5</f>
        <v>-2.9999999999930083E-4</v>
      </c>
      <c r="O5" s="108">
        <f>(L5+M5)/2</f>
        <v>28.897350000000003</v>
      </c>
      <c r="P5" s="60">
        <f>K5-G5</f>
        <v>1.3649999999998386E-2</v>
      </c>
      <c r="Q5" s="60">
        <f>O5-G5</f>
        <v>1.1100000000002552E-2</v>
      </c>
      <c r="R5" s="60">
        <f>P5-Q5</f>
        <v>2.5499999999958334E-3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</row>
    <row r="6" spans="1:41" s="106" customFormat="1" x14ac:dyDescent="0.25">
      <c r="B6" s="106">
        <v>63</v>
      </c>
      <c r="C6" s="107">
        <v>2</v>
      </c>
      <c r="D6" s="63">
        <v>31.901499999999999</v>
      </c>
      <c r="E6" s="63">
        <v>31.901</v>
      </c>
      <c r="F6" s="30">
        <f t="shared" ref="F6:F33" si="0">D6-E6</f>
        <v>4.9999999999883471E-4</v>
      </c>
      <c r="G6" s="108">
        <f t="shared" ref="G6:G33" si="1">(D6+E6)/2</f>
        <v>31.901249999999997</v>
      </c>
      <c r="H6" s="30">
        <v>31.925000000000001</v>
      </c>
      <c r="I6" s="60">
        <v>31.9254</v>
      </c>
      <c r="J6" s="60">
        <f>H6-I6</f>
        <v>-3.9999999999906777E-4</v>
      </c>
      <c r="K6" s="108">
        <f>(H6+I6)/2</f>
        <v>31.9252</v>
      </c>
      <c r="L6" s="60">
        <v>31.9221</v>
      </c>
      <c r="M6" s="60">
        <v>31.9224</v>
      </c>
      <c r="N6" s="30">
        <f t="shared" ref="N6:N33" si="2">L6-M6</f>
        <v>-2.9999999999930083E-4</v>
      </c>
      <c r="O6" s="108">
        <f t="shared" ref="O6:O33" si="3">(L6+M6)/2</f>
        <v>31.922249999999998</v>
      </c>
      <c r="P6" s="60">
        <f>K6-G6</f>
        <v>2.3950000000002802E-2</v>
      </c>
      <c r="Q6" s="60">
        <f>O6-G6</f>
        <v>2.1000000000000796E-2</v>
      </c>
      <c r="R6" s="60">
        <f t="shared" ref="R6:R29" si="4">P6-Q6</f>
        <v>2.9500000000020066E-3</v>
      </c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spans="1:41" s="106" customFormat="1" x14ac:dyDescent="0.25">
      <c r="A7" s="106" t="s">
        <v>124</v>
      </c>
      <c r="B7" s="106">
        <v>850</v>
      </c>
      <c r="C7" s="107"/>
      <c r="D7" s="25"/>
      <c r="E7" s="25"/>
      <c r="F7" s="30">
        <f t="shared" si="0"/>
        <v>0</v>
      </c>
      <c r="G7" s="108">
        <f t="shared" si="1"/>
        <v>0</v>
      </c>
      <c r="H7" s="30"/>
      <c r="I7" s="60"/>
      <c r="J7" s="60">
        <f>H7-I7</f>
        <v>0</v>
      </c>
      <c r="K7" s="108">
        <f>(H7+I7)/2</f>
        <v>0</v>
      </c>
      <c r="L7" s="60"/>
      <c r="M7" s="60"/>
      <c r="N7" s="30">
        <f t="shared" si="2"/>
        <v>0</v>
      </c>
      <c r="O7" s="108">
        <f t="shared" si="3"/>
        <v>0</v>
      </c>
      <c r="P7" s="60">
        <f>K7-G7</f>
        <v>0</v>
      </c>
      <c r="Q7" s="60">
        <f>O7-G7</f>
        <v>0</v>
      </c>
      <c r="R7" s="60">
        <f t="shared" si="4"/>
        <v>0</v>
      </c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pans="1:41" s="106" customFormat="1" x14ac:dyDescent="0.25">
      <c r="B8" s="106">
        <v>90</v>
      </c>
      <c r="C8" s="107">
        <v>3</v>
      </c>
      <c r="D8" s="63">
        <v>32.1203</v>
      </c>
      <c r="E8" s="63">
        <v>32.120100000000001</v>
      </c>
      <c r="F8" s="30">
        <f t="shared" si="0"/>
        <v>1.9999999999953388E-4</v>
      </c>
      <c r="G8" s="108">
        <f t="shared" si="1"/>
        <v>32.120199999999997</v>
      </c>
      <c r="H8" s="30">
        <v>32.139600000000002</v>
      </c>
      <c r="I8" s="60">
        <v>32.139899999999997</v>
      </c>
      <c r="J8" s="60">
        <f>H8-I8</f>
        <v>-2.9999999999574811E-4</v>
      </c>
      <c r="K8" s="108">
        <f>(H8+I8)/2</f>
        <v>32.139749999999999</v>
      </c>
      <c r="L8" s="60">
        <v>32.1374</v>
      </c>
      <c r="M8" s="60">
        <v>32.1372</v>
      </c>
      <c r="N8" s="30">
        <f t="shared" si="2"/>
        <v>1.9999999999953388E-4</v>
      </c>
      <c r="O8" s="108">
        <f t="shared" si="3"/>
        <v>32.137299999999996</v>
      </c>
      <c r="P8" s="60">
        <f>K8-G8</f>
        <v>1.9550000000002399E-2</v>
      </c>
      <c r="Q8" s="60">
        <f>O8-G8</f>
        <v>1.7099999999999227E-2</v>
      </c>
      <c r="R8" s="60">
        <f t="shared" si="4"/>
        <v>2.4500000000031719E-3</v>
      </c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</row>
    <row r="9" spans="1:41" s="106" customFormat="1" x14ac:dyDescent="0.25">
      <c r="B9" s="106">
        <v>63</v>
      </c>
      <c r="C9" s="107">
        <v>4</v>
      </c>
      <c r="D9" s="63">
        <v>29.339300000000001</v>
      </c>
      <c r="E9" s="63">
        <v>29.338799999999999</v>
      </c>
      <c r="F9" s="30">
        <f t="shared" si="0"/>
        <v>5.0000000000238742E-4</v>
      </c>
      <c r="G9" s="108">
        <f t="shared" si="1"/>
        <v>29.33905</v>
      </c>
      <c r="H9" s="30">
        <v>29.3765</v>
      </c>
      <c r="I9" s="60">
        <v>29.376000000000001</v>
      </c>
      <c r="J9" s="60">
        <f>H9-I9</f>
        <v>4.9999999999883471E-4</v>
      </c>
      <c r="K9" s="108">
        <f>(H9+I9)/2</f>
        <v>29.376249999999999</v>
      </c>
      <c r="L9" s="60">
        <v>29.373799999999999</v>
      </c>
      <c r="M9" s="60">
        <v>29.373899999999999</v>
      </c>
      <c r="N9" s="30">
        <f t="shared" si="2"/>
        <v>-9.9999999999766942E-5</v>
      </c>
      <c r="O9" s="108">
        <f t="shared" si="3"/>
        <v>29.373849999999997</v>
      </c>
      <c r="P9" s="60">
        <f>K9-G9</f>
        <v>3.7199999999998568E-2</v>
      </c>
      <c r="Q9" s="60">
        <f>O9-G9</f>
        <v>3.4799999999997056E-2</v>
      </c>
      <c r="R9" s="60">
        <f t="shared" si="4"/>
        <v>2.400000000001512E-3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</row>
    <row r="10" spans="1:41" s="106" customFormat="1" x14ac:dyDescent="0.25">
      <c r="A10" s="106" t="s">
        <v>125</v>
      </c>
      <c r="B10" s="106">
        <v>850</v>
      </c>
      <c r="C10" s="107">
        <v>5</v>
      </c>
      <c r="D10" s="63">
        <v>29.948899999999998</v>
      </c>
      <c r="E10" s="63">
        <v>29.948699999999999</v>
      </c>
      <c r="F10" s="30">
        <f t="shared" si="0"/>
        <v>1.9999999999953388E-4</v>
      </c>
      <c r="G10" s="108">
        <f t="shared" si="1"/>
        <v>29.948799999999999</v>
      </c>
      <c r="H10" s="30">
        <v>29.950700000000001</v>
      </c>
      <c r="I10" s="60">
        <v>29.950500000000002</v>
      </c>
      <c r="J10" s="60">
        <f>H10-I10</f>
        <v>1.9999999999953388E-4</v>
      </c>
      <c r="K10" s="108">
        <f>(H10+I10)/2</f>
        <v>29.950600000000001</v>
      </c>
      <c r="L10" s="60">
        <v>29.9499</v>
      </c>
      <c r="M10" s="60">
        <v>29.950399999999998</v>
      </c>
      <c r="N10" s="30">
        <f t="shared" si="2"/>
        <v>-4.9999999999883471E-4</v>
      </c>
      <c r="O10" s="108">
        <f t="shared" si="3"/>
        <v>29.950150000000001</v>
      </c>
      <c r="P10" s="60">
        <f>K10-G10</f>
        <v>1.8000000000029104E-3</v>
      </c>
      <c r="Q10" s="60">
        <f>O10-G10</f>
        <v>1.3500000000021828E-3</v>
      </c>
      <c r="R10" s="60">
        <f t="shared" si="4"/>
        <v>4.500000000007276E-4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</row>
    <row r="11" spans="1:41" s="106" customFormat="1" x14ac:dyDescent="0.25">
      <c r="B11" s="106">
        <v>90</v>
      </c>
      <c r="C11" s="107">
        <v>6</v>
      </c>
      <c r="D11" s="63">
        <v>29.633700000000001</v>
      </c>
      <c r="E11" s="63">
        <v>29.633199999999999</v>
      </c>
      <c r="F11" s="30">
        <f t="shared" si="0"/>
        <v>5.0000000000238742E-4</v>
      </c>
      <c r="G11" s="108">
        <f t="shared" si="1"/>
        <v>29.63345</v>
      </c>
      <c r="H11" s="30">
        <v>29.6708</v>
      </c>
      <c r="I11" s="60">
        <v>29.6707</v>
      </c>
      <c r="J11" s="60">
        <f>H11-I11</f>
        <v>9.9999999999766942E-5</v>
      </c>
      <c r="K11" s="108">
        <f>(H11+I11)/2</f>
        <v>29.670749999999998</v>
      </c>
      <c r="L11" s="60">
        <v>29.6678</v>
      </c>
      <c r="M11" s="60">
        <v>29.668099999999999</v>
      </c>
      <c r="N11" s="30">
        <f t="shared" si="2"/>
        <v>-2.9999999999930083E-4</v>
      </c>
      <c r="O11" s="108">
        <f t="shared" si="3"/>
        <v>29.667949999999998</v>
      </c>
      <c r="P11" s="60">
        <f>K11-G11</f>
        <v>3.7299999999998334E-2</v>
      </c>
      <c r="Q11" s="60">
        <f>O11-G11</f>
        <v>3.4499999999997755E-2</v>
      </c>
      <c r="R11" s="60">
        <f t="shared" si="4"/>
        <v>2.8000000000005798E-3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</row>
    <row r="12" spans="1:41" s="106" customFormat="1" x14ac:dyDescent="0.25">
      <c r="B12" s="106">
        <v>63</v>
      </c>
      <c r="C12" s="107">
        <v>7</v>
      </c>
      <c r="D12" s="63">
        <v>33.605499999999999</v>
      </c>
      <c r="E12" s="63">
        <v>33.605200000000004</v>
      </c>
      <c r="F12" s="30">
        <f t="shared" si="0"/>
        <v>2.9999999999574811E-4</v>
      </c>
      <c r="G12" s="108">
        <f t="shared" si="1"/>
        <v>33.605350000000001</v>
      </c>
      <c r="H12" s="30">
        <v>33.695799999999998</v>
      </c>
      <c r="I12" s="60">
        <v>33.695799999999998</v>
      </c>
      <c r="J12" s="60">
        <f>H12-I12</f>
        <v>0</v>
      </c>
      <c r="K12" s="108">
        <f>(H12+I12)/2</f>
        <v>33.695799999999998</v>
      </c>
      <c r="L12" s="60">
        <v>33.691699999999997</v>
      </c>
      <c r="M12" s="60">
        <v>33.691699999999997</v>
      </c>
      <c r="N12" s="30">
        <f t="shared" si="2"/>
        <v>0</v>
      </c>
      <c r="O12" s="108">
        <f t="shared" si="3"/>
        <v>33.691699999999997</v>
      </c>
      <c r="P12" s="60">
        <f>K12-G12</f>
        <v>9.0449999999997033E-2</v>
      </c>
      <c r="Q12" s="60">
        <f>O12-G12</f>
        <v>8.634999999999593E-2</v>
      </c>
      <c r="R12" s="60">
        <f t="shared" si="4"/>
        <v>4.1000000000011028E-3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</row>
    <row r="13" spans="1:41" s="106" customFormat="1" x14ac:dyDescent="0.25">
      <c r="A13" s="106" t="s">
        <v>126</v>
      </c>
      <c r="B13" s="106">
        <v>850</v>
      </c>
      <c r="C13" s="107">
        <v>8</v>
      </c>
      <c r="D13" s="63">
        <v>31.859100000000002</v>
      </c>
      <c r="E13" s="63">
        <v>31.858799999999999</v>
      </c>
      <c r="F13" s="30">
        <f t="shared" si="0"/>
        <v>3.0000000000285354E-4</v>
      </c>
      <c r="G13" s="108">
        <f t="shared" si="1"/>
        <v>31.85895</v>
      </c>
      <c r="H13" s="30">
        <v>31.860700000000001</v>
      </c>
      <c r="I13" s="60">
        <v>31.860499999999998</v>
      </c>
      <c r="J13" s="60">
        <f>H13-I13</f>
        <v>2.000000000030866E-4</v>
      </c>
      <c r="K13" s="108">
        <f>(H13+I13)/2</f>
        <v>31.860599999999998</v>
      </c>
      <c r="L13" s="60">
        <v>31.860299999999999</v>
      </c>
      <c r="M13" s="60">
        <v>31.860299999999999</v>
      </c>
      <c r="N13" s="30">
        <f t="shared" si="2"/>
        <v>0</v>
      </c>
      <c r="O13" s="108">
        <f t="shared" si="3"/>
        <v>31.860299999999999</v>
      </c>
      <c r="P13" s="60">
        <f>K13-G13</f>
        <v>1.6499999999979309E-3</v>
      </c>
      <c r="Q13" s="60">
        <f>O13-G13</f>
        <v>1.3499999999986301E-3</v>
      </c>
      <c r="R13" s="60">
        <f t="shared" si="4"/>
        <v>2.9999999999930083E-4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</row>
    <row r="14" spans="1:41" s="106" customFormat="1" x14ac:dyDescent="0.25">
      <c r="B14" s="106">
        <v>90</v>
      </c>
      <c r="C14" s="107">
        <v>9</v>
      </c>
      <c r="D14" s="63">
        <v>29.818899999999999</v>
      </c>
      <c r="E14" s="63">
        <v>29.8185</v>
      </c>
      <c r="F14" s="30">
        <f t="shared" si="0"/>
        <v>3.9999999999906777E-4</v>
      </c>
      <c r="G14" s="108">
        <f t="shared" si="1"/>
        <v>29.8187</v>
      </c>
      <c r="H14" s="30">
        <v>29.874700000000001</v>
      </c>
      <c r="I14" s="60">
        <v>29.874700000000001</v>
      </c>
      <c r="J14" s="60">
        <f>H14-I14</f>
        <v>0</v>
      </c>
      <c r="K14" s="108">
        <f>(H14+I14)/2</f>
        <v>29.874700000000001</v>
      </c>
      <c r="L14" s="60">
        <v>29.8673</v>
      </c>
      <c r="M14" s="60">
        <v>29.867599999999999</v>
      </c>
      <c r="N14" s="30">
        <f t="shared" si="2"/>
        <v>-2.9999999999930083E-4</v>
      </c>
      <c r="O14" s="108">
        <f t="shared" si="3"/>
        <v>29.867449999999998</v>
      </c>
      <c r="P14" s="60">
        <f>K14-G14</f>
        <v>5.6000000000000938E-2</v>
      </c>
      <c r="Q14" s="60">
        <f>O14-G14</f>
        <v>4.8749999999998295E-2</v>
      </c>
      <c r="R14" s="60">
        <f t="shared" si="4"/>
        <v>7.2500000000026432E-3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</row>
    <row r="15" spans="1:41" s="106" customFormat="1" x14ac:dyDescent="0.25">
      <c r="B15" s="106">
        <v>63</v>
      </c>
      <c r="C15" s="107">
        <v>10</v>
      </c>
      <c r="D15" s="63">
        <v>28.241700000000002</v>
      </c>
      <c r="E15" s="63">
        <v>28.241199999999999</v>
      </c>
      <c r="F15" s="30">
        <f t="shared" si="0"/>
        <v>5.0000000000238742E-4</v>
      </c>
      <c r="G15" s="108">
        <f t="shared" si="1"/>
        <v>28.24145</v>
      </c>
      <c r="H15" s="60">
        <v>28.343299999999999</v>
      </c>
      <c r="I15" s="60">
        <v>28.3429</v>
      </c>
      <c r="J15" s="60">
        <f>H15-I15</f>
        <v>3.9999999999906777E-4</v>
      </c>
      <c r="K15" s="108">
        <f>(H15+I15)/2</f>
        <v>28.3431</v>
      </c>
      <c r="L15" s="60">
        <v>28.3368</v>
      </c>
      <c r="M15" s="60">
        <v>28.336500000000001</v>
      </c>
      <c r="N15" s="30">
        <f t="shared" si="2"/>
        <v>2.9999999999930083E-4</v>
      </c>
      <c r="O15" s="108">
        <f t="shared" si="3"/>
        <v>28.336649999999999</v>
      </c>
      <c r="P15" s="60">
        <f>K15-G15</f>
        <v>0.10164999999999935</v>
      </c>
      <c r="Q15" s="60">
        <f>O15-G15</f>
        <v>9.5199999999998397E-2</v>
      </c>
      <c r="R15" s="60">
        <f t="shared" si="4"/>
        <v>6.450000000000955E-3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</row>
    <row r="16" spans="1:41" s="106" customFormat="1" x14ac:dyDescent="0.25">
      <c r="A16" s="106" t="s">
        <v>127</v>
      </c>
      <c r="B16" s="106">
        <v>850</v>
      </c>
      <c r="C16" s="107"/>
      <c r="D16" s="25"/>
      <c r="E16" s="25"/>
      <c r="F16" s="30">
        <f t="shared" si="0"/>
        <v>0</v>
      </c>
      <c r="G16" s="108">
        <f t="shared" si="1"/>
        <v>0</v>
      </c>
      <c r="H16" s="30"/>
      <c r="I16" s="60"/>
      <c r="J16" s="60">
        <f>H16-I16</f>
        <v>0</v>
      </c>
      <c r="K16" s="108">
        <f>(H16+I16)/2</f>
        <v>0</v>
      </c>
      <c r="L16" s="60"/>
      <c r="M16" s="60"/>
      <c r="N16" s="30">
        <f t="shared" si="2"/>
        <v>0</v>
      </c>
      <c r="O16" s="108">
        <f t="shared" si="3"/>
        <v>0</v>
      </c>
      <c r="P16" s="60">
        <f>K16-G16</f>
        <v>0</v>
      </c>
      <c r="Q16" s="60">
        <f>O16-G16</f>
        <v>0</v>
      </c>
      <c r="R16" s="109">
        <f t="shared" si="4"/>
        <v>0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</row>
    <row r="17" spans="1:41" s="106" customFormat="1" x14ac:dyDescent="0.25">
      <c r="B17" s="106">
        <v>90</v>
      </c>
      <c r="C17" s="107">
        <v>11</v>
      </c>
      <c r="D17" s="63">
        <v>29.064599999999999</v>
      </c>
      <c r="E17" s="63">
        <v>29.0642</v>
      </c>
      <c r="F17" s="30">
        <f t="shared" si="0"/>
        <v>3.9999999999906777E-4</v>
      </c>
      <c r="G17" s="108">
        <f t="shared" si="1"/>
        <v>29.064399999999999</v>
      </c>
      <c r="H17" s="60">
        <v>29.1251</v>
      </c>
      <c r="I17" s="60">
        <v>29.1251</v>
      </c>
      <c r="J17" s="60">
        <f>H17-I17</f>
        <v>0</v>
      </c>
      <c r="K17" s="108">
        <f>(H17+I17)/2</f>
        <v>29.1251</v>
      </c>
      <c r="L17" s="60">
        <v>29.122599999999998</v>
      </c>
      <c r="M17" s="60">
        <v>29.122800000000002</v>
      </c>
      <c r="N17" s="30">
        <f t="shared" si="2"/>
        <v>-2.000000000030866E-4</v>
      </c>
      <c r="O17" s="108">
        <f t="shared" si="3"/>
        <v>29.122700000000002</v>
      </c>
      <c r="P17" s="60">
        <f>K17-G17</f>
        <v>6.0700000000000642E-2</v>
      </c>
      <c r="Q17" s="60">
        <f>O17-G17</f>
        <v>5.8300000000002683E-2</v>
      </c>
      <c r="R17" s="60">
        <f t="shared" si="4"/>
        <v>2.3999999999979593E-3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</row>
    <row r="18" spans="1:41" s="106" customFormat="1" x14ac:dyDescent="0.25">
      <c r="B18" s="106">
        <v>63</v>
      </c>
      <c r="C18" s="107">
        <v>12</v>
      </c>
      <c r="D18" s="63">
        <v>28.727399999999999</v>
      </c>
      <c r="E18" s="63">
        <v>28.726900000000001</v>
      </c>
      <c r="F18" s="30">
        <f t="shared" si="0"/>
        <v>4.9999999999883471E-4</v>
      </c>
      <c r="G18" s="108">
        <f t="shared" si="1"/>
        <v>28.727150000000002</v>
      </c>
      <c r="H18" s="30">
        <v>28.8581</v>
      </c>
      <c r="I18" s="60">
        <v>28.8584</v>
      </c>
      <c r="J18" s="60">
        <f>H18-I18</f>
        <v>-2.9999999999930083E-4</v>
      </c>
      <c r="K18" s="108">
        <f>(H18+I18)/2</f>
        <v>28.858249999999998</v>
      </c>
      <c r="L18" s="60">
        <v>28.854399999999998</v>
      </c>
      <c r="M18" s="60">
        <v>28.854299999999999</v>
      </c>
      <c r="N18" s="30">
        <f t="shared" si="2"/>
        <v>9.9999999999766942E-5</v>
      </c>
      <c r="O18" s="108">
        <f t="shared" si="3"/>
        <v>28.854349999999997</v>
      </c>
      <c r="P18" s="60">
        <f>K18-G18</f>
        <v>0.13109999999999644</v>
      </c>
      <c r="Q18" s="60">
        <f>O18-G18</f>
        <v>0.12719999999999487</v>
      </c>
      <c r="R18" s="60">
        <f t="shared" si="4"/>
        <v>3.9000000000015689E-3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</row>
    <row r="19" spans="1:41" s="106" customFormat="1" x14ac:dyDescent="0.25">
      <c r="A19" s="106" t="s">
        <v>128</v>
      </c>
      <c r="B19" s="106">
        <v>850</v>
      </c>
      <c r="C19" s="107"/>
      <c r="D19" s="25"/>
      <c r="E19" s="25"/>
      <c r="F19" s="30">
        <f t="shared" si="0"/>
        <v>0</v>
      </c>
      <c r="G19" s="108">
        <f t="shared" si="1"/>
        <v>0</v>
      </c>
      <c r="H19" s="60"/>
      <c r="I19" s="60"/>
      <c r="J19" s="60">
        <f>H19-I19</f>
        <v>0</v>
      </c>
      <c r="K19" s="108">
        <f>(H19+I19)/2</f>
        <v>0</v>
      </c>
      <c r="L19" s="60"/>
      <c r="M19" s="60"/>
      <c r="N19" s="30">
        <f t="shared" si="2"/>
        <v>0</v>
      </c>
      <c r="O19" s="108">
        <f t="shared" si="3"/>
        <v>0</v>
      </c>
      <c r="P19" s="60">
        <f>K19-G19</f>
        <v>0</v>
      </c>
      <c r="Q19" s="60">
        <f>O19-G19</f>
        <v>0</v>
      </c>
      <c r="R19" s="60">
        <f t="shared" si="4"/>
        <v>0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</row>
    <row r="20" spans="1:41" s="106" customFormat="1" x14ac:dyDescent="0.25">
      <c r="B20" s="106">
        <v>90</v>
      </c>
      <c r="C20" s="107">
        <v>13</v>
      </c>
      <c r="D20" s="63">
        <v>30.808800000000002</v>
      </c>
      <c r="E20" s="63">
        <v>30.808700000000002</v>
      </c>
      <c r="F20" s="30">
        <f t="shared" si="0"/>
        <v>9.9999999999766942E-5</v>
      </c>
      <c r="G20" s="108">
        <f t="shared" si="1"/>
        <v>30.808750000000003</v>
      </c>
      <c r="H20" s="30">
        <v>30.864899999999999</v>
      </c>
      <c r="I20" s="60">
        <v>30.865100000000002</v>
      </c>
      <c r="J20" s="60">
        <f>H20-I20</f>
        <v>-2.000000000030866E-4</v>
      </c>
      <c r="K20" s="108">
        <f>(H20+I20)/2</f>
        <v>30.865000000000002</v>
      </c>
      <c r="L20" s="60">
        <v>30.862200000000001</v>
      </c>
      <c r="M20" s="60">
        <v>30.862500000000001</v>
      </c>
      <c r="N20" s="30">
        <f t="shared" si="2"/>
        <v>-2.9999999999930083E-4</v>
      </c>
      <c r="O20" s="108">
        <f t="shared" si="3"/>
        <v>30.862349999999999</v>
      </c>
      <c r="P20" s="60">
        <f>K20-G20</f>
        <v>5.6249999999998579E-2</v>
      </c>
      <c r="Q20" s="60">
        <f>O20-G20</f>
        <v>5.3599999999995873E-2</v>
      </c>
      <c r="R20" s="60">
        <f t="shared" si="4"/>
        <v>2.6500000000027057E-3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</row>
    <row r="21" spans="1:41" s="106" customFormat="1" x14ac:dyDescent="0.25">
      <c r="B21" s="106">
        <v>63</v>
      </c>
      <c r="C21" s="107">
        <v>14</v>
      </c>
      <c r="D21" s="63">
        <v>32.320799999999998</v>
      </c>
      <c r="E21" s="63">
        <v>32.320300000000003</v>
      </c>
      <c r="F21" s="30">
        <f t="shared" si="0"/>
        <v>4.99999999995282E-4</v>
      </c>
      <c r="G21" s="108">
        <f t="shared" si="1"/>
        <v>32.320549999999997</v>
      </c>
      <c r="H21" s="30">
        <v>32.419600000000003</v>
      </c>
      <c r="I21" s="60">
        <v>32.419800000000002</v>
      </c>
      <c r="J21" s="60">
        <f>H21-I21</f>
        <v>-1.9999999999953388E-4</v>
      </c>
      <c r="K21" s="108">
        <f>(H21+I21)/2</f>
        <v>32.419700000000006</v>
      </c>
      <c r="L21" s="60">
        <v>32.417499999999997</v>
      </c>
      <c r="M21" s="60">
        <v>32.417400000000001</v>
      </c>
      <c r="N21" s="30">
        <f t="shared" si="2"/>
        <v>9.9999999996214228E-5</v>
      </c>
      <c r="O21" s="108">
        <f t="shared" si="3"/>
        <v>32.417450000000002</v>
      </c>
      <c r="P21" s="60">
        <f>K21-G21</f>
        <v>9.9150000000008731E-2</v>
      </c>
      <c r="Q21" s="60">
        <f>O21-G21</f>
        <v>9.6900000000005093E-2</v>
      </c>
      <c r="R21" s="60">
        <f t="shared" si="4"/>
        <v>2.250000000003638E-3</v>
      </c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</row>
    <row r="22" spans="1:41" s="106" customFormat="1" x14ac:dyDescent="0.25">
      <c r="A22" s="106" t="s">
        <v>129</v>
      </c>
      <c r="B22" s="106">
        <v>850</v>
      </c>
      <c r="C22" s="107"/>
      <c r="E22" s="30"/>
      <c r="F22" s="30">
        <f t="shared" si="0"/>
        <v>0</v>
      </c>
      <c r="G22" s="108">
        <f t="shared" si="1"/>
        <v>0</v>
      </c>
      <c r="H22" s="60"/>
      <c r="I22" s="60"/>
      <c r="J22" s="60">
        <f>H22-I22</f>
        <v>0</v>
      </c>
      <c r="K22" s="108">
        <f>(H22+I22)/2</f>
        <v>0</v>
      </c>
      <c r="L22" s="60"/>
      <c r="M22" s="60"/>
      <c r="N22" s="30">
        <f t="shared" si="2"/>
        <v>0</v>
      </c>
      <c r="O22" s="108">
        <f t="shared" si="3"/>
        <v>0</v>
      </c>
      <c r="P22" s="60">
        <f>K22-G22</f>
        <v>0</v>
      </c>
      <c r="Q22" s="60">
        <f>O22-G22</f>
        <v>0</v>
      </c>
      <c r="R22" s="109">
        <f t="shared" si="4"/>
        <v>0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</row>
    <row r="23" spans="1:41" s="106" customFormat="1" x14ac:dyDescent="0.25">
      <c r="B23" s="106">
        <v>90</v>
      </c>
      <c r="C23" s="107">
        <v>15</v>
      </c>
      <c r="D23" s="63">
        <v>29.615300000000001</v>
      </c>
      <c r="E23" s="63">
        <v>29.6158</v>
      </c>
      <c r="F23" s="30">
        <f t="shared" si="0"/>
        <v>-4.9999999999883471E-4</v>
      </c>
      <c r="G23" s="108">
        <f t="shared" si="1"/>
        <v>29.615549999999999</v>
      </c>
      <c r="H23" s="60">
        <v>29.681999999999999</v>
      </c>
      <c r="I23" s="60">
        <v>29.682500000000001</v>
      </c>
      <c r="J23" s="60">
        <f>H23-I23</f>
        <v>-5.0000000000238742E-4</v>
      </c>
      <c r="K23" s="108">
        <f>(H23+I23)/2</f>
        <v>29.68225</v>
      </c>
      <c r="L23" s="60">
        <v>29.680900000000001</v>
      </c>
      <c r="M23" s="60">
        <v>29.6812</v>
      </c>
      <c r="N23" s="30">
        <f t="shared" si="2"/>
        <v>-2.9999999999930083E-4</v>
      </c>
      <c r="O23" s="108">
        <f t="shared" si="3"/>
        <v>29.681049999999999</v>
      </c>
      <c r="P23" s="60">
        <f>K23-G23</f>
        <v>6.670000000000087E-2</v>
      </c>
      <c r="Q23" s="60">
        <f>O23-G23</f>
        <v>6.5500000000000114E-2</v>
      </c>
      <c r="R23" s="60">
        <f t="shared" si="4"/>
        <v>1.200000000000756E-3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</row>
    <row r="24" spans="1:41" s="106" customFormat="1" x14ac:dyDescent="0.25">
      <c r="B24" s="106">
        <v>63</v>
      </c>
      <c r="C24" s="107">
        <v>16</v>
      </c>
      <c r="D24" s="63">
        <v>29.220300000000002</v>
      </c>
      <c r="E24" s="63">
        <v>29.22</v>
      </c>
      <c r="F24" s="30">
        <f t="shared" si="0"/>
        <v>3.0000000000285354E-4</v>
      </c>
      <c r="G24" s="108">
        <f t="shared" si="1"/>
        <v>29.22015</v>
      </c>
      <c r="H24" s="60">
        <v>29.3842</v>
      </c>
      <c r="I24" s="60">
        <v>29.384499999999999</v>
      </c>
      <c r="J24" s="60">
        <f>H24-I24</f>
        <v>-2.9999999999930083E-4</v>
      </c>
      <c r="K24" s="108">
        <f>(H24+I24)/2</f>
        <v>29.384349999999998</v>
      </c>
      <c r="L24" s="60">
        <v>29.381</v>
      </c>
      <c r="M24" s="60">
        <v>29.381499999999999</v>
      </c>
      <c r="N24" s="30">
        <f t="shared" si="2"/>
        <v>-4.9999999999883471E-4</v>
      </c>
      <c r="O24" s="108">
        <f t="shared" si="3"/>
        <v>29.381250000000001</v>
      </c>
      <c r="P24" s="60">
        <f>K24-G24</f>
        <v>0.16419999999999746</v>
      </c>
      <c r="Q24" s="60">
        <f>O24-G24</f>
        <v>0.16110000000000113</v>
      </c>
      <c r="R24" s="60">
        <f t="shared" si="4"/>
        <v>3.0999999999963279E-3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</row>
    <row r="25" spans="1:41" s="106" customFormat="1" x14ac:dyDescent="0.25">
      <c r="A25" s="106" t="s">
        <v>130</v>
      </c>
      <c r="B25" s="106">
        <v>850</v>
      </c>
      <c r="C25" s="107">
        <v>17</v>
      </c>
      <c r="D25" s="63">
        <v>29.274899999999999</v>
      </c>
      <c r="E25" s="63">
        <v>29.2746</v>
      </c>
      <c r="F25" s="30">
        <f t="shared" si="0"/>
        <v>2.9999999999930083E-4</v>
      </c>
      <c r="G25" s="108">
        <f t="shared" si="1"/>
        <v>29.274749999999997</v>
      </c>
      <c r="H25" s="60">
        <v>29.279900000000001</v>
      </c>
      <c r="I25" s="60">
        <v>29.280100000000001</v>
      </c>
      <c r="J25" s="60">
        <f>H25-I25</f>
        <v>-1.9999999999953388E-4</v>
      </c>
      <c r="K25" s="108">
        <f>(H25+I25)/2</f>
        <v>29.28</v>
      </c>
      <c r="L25" s="60">
        <v>29.279900000000001</v>
      </c>
      <c r="M25" s="60">
        <v>29.279599999999999</v>
      </c>
      <c r="N25" s="112">
        <f t="shared" si="2"/>
        <v>3.0000000000285354E-4</v>
      </c>
      <c r="O25" s="108">
        <f t="shared" si="3"/>
        <v>29.27975</v>
      </c>
      <c r="P25" s="60">
        <f>K25-G25</f>
        <v>5.2500000000037517E-3</v>
      </c>
      <c r="Q25" s="60">
        <f>O25-G25</f>
        <v>5.000000000002558E-3</v>
      </c>
      <c r="R25" s="60">
        <f t="shared" si="4"/>
        <v>2.5000000000119371E-4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</row>
    <row r="26" spans="1:41" s="106" customFormat="1" x14ac:dyDescent="0.25">
      <c r="B26" s="106">
        <v>90</v>
      </c>
      <c r="C26" s="107">
        <v>18</v>
      </c>
      <c r="D26" s="63">
        <v>29.107199999999999</v>
      </c>
      <c r="E26" s="63">
        <v>29.1069</v>
      </c>
      <c r="F26" s="30">
        <f t="shared" si="0"/>
        <v>2.9999999999930083E-4</v>
      </c>
      <c r="G26" s="108">
        <f t="shared" si="1"/>
        <v>29.107050000000001</v>
      </c>
      <c r="H26" s="60">
        <v>29.190899999999999</v>
      </c>
      <c r="I26" s="60">
        <v>29.190999999999999</v>
      </c>
      <c r="J26" s="60">
        <f>H26-I26</f>
        <v>-9.9999999999766942E-5</v>
      </c>
      <c r="K26" s="108">
        <f>(H26+I26)/2</f>
        <v>29.190950000000001</v>
      </c>
      <c r="L26" s="60">
        <v>29.185300000000002</v>
      </c>
      <c r="M26" s="60">
        <v>29.185300000000002</v>
      </c>
      <c r="N26" s="30">
        <f t="shared" si="2"/>
        <v>0</v>
      </c>
      <c r="O26" s="108">
        <f t="shared" si="3"/>
        <v>29.185300000000002</v>
      </c>
      <c r="P26" s="60">
        <f>K26-G26</f>
        <v>8.3899999999999864E-2</v>
      </c>
      <c r="Q26" s="60">
        <f>O26-G26</f>
        <v>7.8250000000000597E-2</v>
      </c>
      <c r="R26" s="60">
        <f t="shared" si="4"/>
        <v>5.6499999999992667E-3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</row>
    <row r="27" spans="1:41" s="106" customFormat="1" x14ac:dyDescent="0.25">
      <c r="B27" s="106">
        <v>63</v>
      </c>
      <c r="C27" s="110">
        <v>19</v>
      </c>
      <c r="D27" s="63">
        <v>30.98</v>
      </c>
      <c r="E27" s="63">
        <v>30.979500000000002</v>
      </c>
      <c r="F27" s="30">
        <f t="shared" si="0"/>
        <v>4.9999999999883471E-4</v>
      </c>
      <c r="G27" s="108">
        <f t="shared" si="1"/>
        <v>30.979750000000003</v>
      </c>
      <c r="H27" s="60">
        <v>31.1249</v>
      </c>
      <c r="I27" s="60">
        <v>31.125</v>
      </c>
      <c r="J27" s="60">
        <f>H27-I27</f>
        <v>-9.9999999999766942E-5</v>
      </c>
      <c r="K27" s="108">
        <f>(H27+I27)/2</f>
        <v>31.124949999999998</v>
      </c>
      <c r="L27" s="60">
        <v>31.120899999999999</v>
      </c>
      <c r="M27" s="60">
        <v>31.120799999999999</v>
      </c>
      <c r="N27" s="30">
        <f t="shared" si="2"/>
        <v>9.9999999999766942E-5</v>
      </c>
      <c r="O27" s="108">
        <f t="shared" si="3"/>
        <v>31.120849999999997</v>
      </c>
      <c r="P27" s="60">
        <f>K27-G27</f>
        <v>0.14519999999999555</v>
      </c>
      <c r="Q27" s="60">
        <f>O27-G27</f>
        <v>0.14109999999999445</v>
      </c>
      <c r="R27" s="60">
        <f t="shared" si="4"/>
        <v>4.1000000000011028E-3</v>
      </c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</row>
    <row r="28" spans="1:41" s="106" customFormat="1" x14ac:dyDescent="0.25">
      <c r="A28" s="106" t="s">
        <v>131</v>
      </c>
      <c r="B28" s="106">
        <v>850</v>
      </c>
      <c r="C28" s="107">
        <v>20</v>
      </c>
      <c r="D28" s="63">
        <v>29.1066</v>
      </c>
      <c r="E28" s="63">
        <v>29.106300000000001</v>
      </c>
      <c r="F28" s="60">
        <f t="shared" si="0"/>
        <v>2.9999999999930083E-4</v>
      </c>
      <c r="G28" s="108">
        <f t="shared" si="1"/>
        <v>29.106450000000002</v>
      </c>
      <c r="H28" s="60">
        <v>29.107399999999998</v>
      </c>
      <c r="I28" s="60">
        <v>29.106999999999999</v>
      </c>
      <c r="J28" s="60">
        <f>H28-I28</f>
        <v>3.9999999999906777E-4</v>
      </c>
      <c r="K28" s="108">
        <f>(H28+I28)/2</f>
        <v>29.107199999999999</v>
      </c>
      <c r="L28" s="60">
        <v>29.106300000000001</v>
      </c>
      <c r="M28" s="60">
        <v>29.106000000000002</v>
      </c>
      <c r="N28" s="30">
        <f t="shared" si="2"/>
        <v>2.9999999999930083E-4</v>
      </c>
      <c r="O28" s="108">
        <f t="shared" si="3"/>
        <v>29.10615</v>
      </c>
      <c r="P28" s="60">
        <f>K28-G28</f>
        <v>7.4999999999647571E-4</v>
      </c>
      <c r="Q28" s="60">
        <f>O28-G28</f>
        <v>-3.0000000000285354E-4</v>
      </c>
      <c r="R28" s="60">
        <f t="shared" si="4"/>
        <v>1.0499999999993292E-3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</row>
    <row r="29" spans="1:41" s="106" customFormat="1" x14ac:dyDescent="0.25">
      <c r="B29" s="106">
        <v>90</v>
      </c>
      <c r="C29" s="107">
        <v>21</v>
      </c>
      <c r="D29" s="63">
        <v>29.235700000000001</v>
      </c>
      <c r="E29" s="63">
        <v>29.235199999999999</v>
      </c>
      <c r="F29" s="60">
        <f t="shared" si="0"/>
        <v>5.0000000000238742E-4</v>
      </c>
      <c r="G29" s="108">
        <f t="shared" si="1"/>
        <v>29.23545</v>
      </c>
      <c r="H29" s="60">
        <v>29.336099999999998</v>
      </c>
      <c r="I29" s="60">
        <v>29.336600000000001</v>
      </c>
      <c r="J29" s="60">
        <f>H29-I29</f>
        <v>-5.0000000000238742E-4</v>
      </c>
      <c r="K29" s="108">
        <f>(H29+I29)/2</f>
        <v>29.336349999999999</v>
      </c>
      <c r="L29" s="60">
        <v>29.330400000000001</v>
      </c>
      <c r="M29" s="60">
        <v>29.330400000000001</v>
      </c>
      <c r="N29" s="30">
        <f t="shared" si="2"/>
        <v>0</v>
      </c>
      <c r="O29" s="108">
        <f t="shared" si="3"/>
        <v>29.330400000000001</v>
      </c>
      <c r="P29" s="60">
        <f>K29-G29</f>
        <v>0.10089999999999932</v>
      </c>
      <c r="Q29" s="60">
        <f>O29-G29</f>
        <v>9.4950000000000756E-2</v>
      </c>
      <c r="R29" s="60">
        <f t="shared" si="4"/>
        <v>5.9499999999985675E-3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</row>
    <row r="30" spans="1:41" s="106" customFormat="1" x14ac:dyDescent="0.25">
      <c r="B30" s="106">
        <v>63</v>
      </c>
      <c r="C30" s="107">
        <v>22</v>
      </c>
      <c r="D30" s="63">
        <v>29.039000000000001</v>
      </c>
      <c r="E30" s="63">
        <v>29.038499999999999</v>
      </c>
      <c r="F30" s="60">
        <f t="shared" si="0"/>
        <v>5.0000000000238742E-4</v>
      </c>
      <c r="G30" s="108">
        <f t="shared" si="1"/>
        <v>29.03875</v>
      </c>
      <c r="H30" s="60">
        <v>29.244299999999999</v>
      </c>
      <c r="I30" s="60">
        <v>29.244299999999999</v>
      </c>
      <c r="J30" s="60">
        <f>H30-I30</f>
        <v>0</v>
      </c>
      <c r="K30" s="108">
        <f>(H30+I30)/2</f>
        <v>29.244299999999999</v>
      </c>
      <c r="L30" s="60">
        <v>29.238499999999998</v>
      </c>
      <c r="M30" s="60">
        <v>29.238399999999999</v>
      </c>
      <c r="N30" s="30">
        <f t="shared" si="2"/>
        <v>9.9999999999766942E-5</v>
      </c>
      <c r="O30" s="108">
        <f t="shared" si="3"/>
        <v>29.23845</v>
      </c>
      <c r="P30" s="60">
        <f>K30-G30</f>
        <v>0.20554999999999879</v>
      </c>
      <c r="Q30" s="60">
        <f>O30-G30</f>
        <v>0.19969999999999999</v>
      </c>
      <c r="R30" s="60">
        <f t="shared" ref="R30:R33" si="5">P30-Q30</f>
        <v>5.8499999999988006E-3</v>
      </c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</row>
    <row r="31" spans="1:41" s="106" customFormat="1" x14ac:dyDescent="0.25">
      <c r="A31" s="111" t="s">
        <v>132</v>
      </c>
      <c r="B31" s="111">
        <v>850</v>
      </c>
      <c r="C31" s="108"/>
      <c r="D31" s="60"/>
      <c r="E31" s="30"/>
      <c r="F31" s="60">
        <f t="shared" si="0"/>
        <v>0</v>
      </c>
      <c r="G31" s="108">
        <f t="shared" si="1"/>
        <v>0</v>
      </c>
      <c r="H31" s="60"/>
      <c r="I31" s="60"/>
      <c r="J31" s="60">
        <f>H31-I31</f>
        <v>0</v>
      </c>
      <c r="K31" s="108">
        <f>(H31+I31)/2</f>
        <v>0</v>
      </c>
      <c r="L31" s="60"/>
      <c r="M31" s="60"/>
      <c r="N31" s="30">
        <f t="shared" si="2"/>
        <v>0</v>
      </c>
      <c r="O31" s="108">
        <f t="shared" si="3"/>
        <v>0</v>
      </c>
      <c r="P31" s="60">
        <f>K31-G31</f>
        <v>0</v>
      </c>
      <c r="Q31" s="60">
        <f>O31-G31</f>
        <v>0</v>
      </c>
      <c r="R31" s="60">
        <f t="shared" si="5"/>
        <v>0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1:41" s="106" customFormat="1" x14ac:dyDescent="0.25">
      <c r="A32" s="111"/>
      <c r="B32" s="111">
        <v>90</v>
      </c>
      <c r="C32" s="107">
        <v>23</v>
      </c>
      <c r="D32" s="63">
        <v>29.726199999999999</v>
      </c>
      <c r="E32" s="63">
        <v>29.725999999999999</v>
      </c>
      <c r="F32" s="60">
        <f t="shared" si="0"/>
        <v>1.9999999999953388E-4</v>
      </c>
      <c r="G32" s="108">
        <f t="shared" si="1"/>
        <v>29.726099999999999</v>
      </c>
      <c r="H32" s="60">
        <v>29.819900000000001</v>
      </c>
      <c r="I32" s="60">
        <v>29.819900000000001</v>
      </c>
      <c r="J32" s="60">
        <f>H32-I32</f>
        <v>0</v>
      </c>
      <c r="K32" s="108">
        <f>(H32+I32)/2</f>
        <v>29.819900000000001</v>
      </c>
      <c r="L32" s="60">
        <v>29.8185</v>
      </c>
      <c r="M32" s="60">
        <v>29.8188</v>
      </c>
      <c r="N32" s="30">
        <f t="shared" si="2"/>
        <v>-2.9999999999930083E-4</v>
      </c>
      <c r="O32" s="108">
        <f t="shared" si="3"/>
        <v>29.818649999999998</v>
      </c>
      <c r="P32" s="60">
        <f>K32-G32</f>
        <v>9.380000000000166E-2</v>
      </c>
      <c r="Q32" s="60">
        <f>O32-G32</f>
        <v>9.2549999999999244E-2</v>
      </c>
      <c r="R32" s="60">
        <f t="shared" si="5"/>
        <v>1.2500000000024158E-3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</row>
    <row r="33" spans="1:41" s="106" customFormat="1" x14ac:dyDescent="0.25">
      <c r="A33" s="111"/>
      <c r="B33" s="111">
        <v>63</v>
      </c>
      <c r="C33" s="107">
        <v>24</v>
      </c>
      <c r="D33" s="63">
        <v>28.788499999999999</v>
      </c>
      <c r="E33" s="63">
        <v>28.7881</v>
      </c>
      <c r="F33" s="60">
        <f t="shared" si="0"/>
        <v>3.9999999999906777E-4</v>
      </c>
      <c r="G33" s="108">
        <f t="shared" si="1"/>
        <v>28.7883</v>
      </c>
      <c r="H33" s="60">
        <v>28.933</v>
      </c>
      <c r="I33" s="60">
        <v>28.933</v>
      </c>
      <c r="J33" s="60">
        <f>H33-I33</f>
        <v>0</v>
      </c>
      <c r="K33" s="108">
        <f>(H33+I33)/2</f>
        <v>28.933</v>
      </c>
      <c r="L33" s="60">
        <v>28.9312</v>
      </c>
      <c r="M33" s="60">
        <v>28.9313</v>
      </c>
      <c r="N33" s="30">
        <f t="shared" si="2"/>
        <v>-9.9999999999766942E-5</v>
      </c>
      <c r="O33" s="108">
        <f t="shared" si="3"/>
        <v>28.931249999999999</v>
      </c>
      <c r="P33" s="60">
        <f>K33-G33</f>
        <v>0.14470000000000027</v>
      </c>
      <c r="Q33" s="60">
        <f>O33-G33</f>
        <v>0.14294999999999902</v>
      </c>
      <c r="R33" s="60">
        <f t="shared" si="5"/>
        <v>1.7500000000012506E-3</v>
      </c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</row>
    <row r="34" spans="1:41" s="106" customFormat="1" x14ac:dyDescent="0.25">
      <c r="C34" s="107"/>
      <c r="D34" s="30"/>
      <c r="E34" s="30"/>
      <c r="F34" s="30"/>
      <c r="G34" s="108"/>
      <c r="H34" s="60"/>
      <c r="I34" s="60"/>
      <c r="J34" s="60"/>
      <c r="K34" s="108"/>
      <c r="L34" s="60"/>
      <c r="M34" s="60"/>
      <c r="N34" s="30"/>
      <c r="O34" s="108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</row>
    <row r="35" spans="1:41" s="106" customFormat="1" x14ac:dyDescent="0.25">
      <c r="C35" s="107"/>
      <c r="D35" s="30"/>
      <c r="E35" s="30"/>
      <c r="F35" s="30"/>
      <c r="G35" s="108"/>
      <c r="H35" s="60"/>
      <c r="I35" s="60"/>
      <c r="J35" s="60"/>
      <c r="K35" s="108"/>
      <c r="L35" s="60"/>
      <c r="M35" s="60"/>
      <c r="N35" s="30"/>
      <c r="O35" s="108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</row>
    <row r="36" spans="1:41" s="106" customFormat="1" x14ac:dyDescent="0.25">
      <c r="C36" s="107"/>
      <c r="D36" s="30"/>
      <c r="E36" s="30"/>
      <c r="F36" s="30"/>
      <c r="G36" s="108"/>
      <c r="H36" s="60"/>
      <c r="I36" s="60"/>
      <c r="J36" s="60"/>
      <c r="K36" s="108"/>
      <c r="L36" s="60"/>
      <c r="M36" s="60"/>
      <c r="N36" s="30"/>
      <c r="O36" s="108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</row>
    <row r="37" spans="1:41" x14ac:dyDescent="0.25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A4" sqref="A4:A40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customWidth="1"/>
    <col min="6" max="6" width="14" style="27" customWidth="1"/>
    <col min="7" max="7" width="14" style="28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">
      <c r="A1" s="20"/>
      <c r="B1" s="72" t="s">
        <v>91</v>
      </c>
      <c r="C1" s="20"/>
      <c r="D1" s="96" t="s">
        <v>83</v>
      </c>
      <c r="E1" s="94"/>
      <c r="F1" s="94"/>
      <c r="G1" s="95"/>
      <c r="H1" s="96" t="s">
        <v>84</v>
      </c>
      <c r="I1" s="94"/>
      <c r="J1" s="94"/>
      <c r="K1" s="95"/>
      <c r="L1" s="93" t="s">
        <v>85</v>
      </c>
      <c r="M1" s="94"/>
      <c r="N1" s="94"/>
      <c r="O1" s="95"/>
      <c r="P1" t="s">
        <v>88</v>
      </c>
      <c r="Q1" t="s">
        <v>89</v>
      </c>
      <c r="R1" t="s">
        <v>90</v>
      </c>
    </row>
    <row r="2" spans="1:18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3" t="s">
        <v>18</v>
      </c>
      <c r="K2" s="68" t="s">
        <v>21</v>
      </c>
      <c r="L2" s="21" t="s">
        <v>19</v>
      </c>
      <c r="M2" s="21" t="s">
        <v>22</v>
      </c>
      <c r="N2" s="73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">
      <c r="B4">
        <v>850</v>
      </c>
      <c r="F4" s="27">
        <f>D4-E4</f>
        <v>0</v>
      </c>
      <c r="G4" s="28">
        <f>(D4+E4)/2</f>
        <v>0</v>
      </c>
      <c r="H4" s="25"/>
      <c r="I4" s="25"/>
      <c r="J4" s="60">
        <f>H4-I4</f>
        <v>0</v>
      </c>
      <c r="K4" s="28">
        <f>(H4+I4)/2</f>
        <v>0</v>
      </c>
      <c r="L4" s="27"/>
      <c r="M4" s="25"/>
      <c r="N4" s="60">
        <f>L4-M4</f>
        <v>0</v>
      </c>
      <c r="O4" s="28">
        <f>(L4+M4)/2</f>
        <v>0</v>
      </c>
      <c r="P4" s="59">
        <f>K4-G4</f>
        <v>0</v>
      </c>
      <c r="Q4" s="59">
        <f>O4-G4</f>
        <v>0</v>
      </c>
      <c r="R4" s="59">
        <f>P4-Q4</f>
        <v>0</v>
      </c>
    </row>
    <row r="5" spans="1:18" x14ac:dyDescent="0.2">
      <c r="B5">
        <v>90</v>
      </c>
      <c r="F5" s="27">
        <f t="shared" ref="F5:F33" si="0">D5-E5</f>
        <v>0</v>
      </c>
      <c r="G5" s="28">
        <f t="shared" ref="G5:G33" si="1">(D5+E5)/2</f>
        <v>0</v>
      </c>
      <c r="H5" s="25"/>
      <c r="I5" s="25"/>
      <c r="J5" s="60">
        <f t="shared" ref="J5:J33" si="2">H5-I5</f>
        <v>0</v>
      </c>
      <c r="K5" s="28">
        <f t="shared" ref="K5:K33" si="3">(H5+I5)/2</f>
        <v>0</v>
      </c>
      <c r="L5" s="27"/>
      <c r="M5" s="25"/>
      <c r="N5" s="60">
        <f t="shared" ref="N5:N33" si="4">L5-M5</f>
        <v>0</v>
      </c>
      <c r="O5" s="28">
        <f t="shared" ref="O5:O33" si="5">(L5+M5)/2</f>
        <v>0</v>
      </c>
      <c r="P5" s="59">
        <f t="shared" ref="P5:P33" si="6">K5-G5</f>
        <v>0</v>
      </c>
      <c r="Q5" s="59">
        <f t="shared" ref="Q5:Q33" si="7">O5-G5</f>
        <v>0</v>
      </c>
      <c r="R5" s="59">
        <f t="shared" ref="R5:R33" si="8">P5-Q5</f>
        <v>0</v>
      </c>
    </row>
    <row r="6" spans="1:18" x14ac:dyDescent="0.2">
      <c r="B6">
        <v>63</v>
      </c>
      <c r="F6" s="27">
        <f t="shared" si="0"/>
        <v>0</v>
      </c>
      <c r="G6" s="28">
        <f t="shared" si="1"/>
        <v>0</v>
      </c>
      <c r="H6" s="25"/>
      <c r="I6" s="25"/>
      <c r="J6" s="27">
        <f t="shared" si="2"/>
        <v>0</v>
      </c>
      <c r="K6" s="28">
        <f t="shared" si="3"/>
        <v>0</v>
      </c>
      <c r="L6" s="27"/>
      <c r="M6" s="25"/>
      <c r="N6" s="60">
        <f t="shared" si="4"/>
        <v>0</v>
      </c>
      <c r="O6" s="28">
        <f t="shared" si="5"/>
        <v>0</v>
      </c>
      <c r="P6" s="59">
        <f t="shared" si="6"/>
        <v>0</v>
      </c>
      <c r="Q6" s="59">
        <f t="shared" si="7"/>
        <v>0</v>
      </c>
      <c r="R6" s="59">
        <f t="shared" si="8"/>
        <v>0</v>
      </c>
    </row>
    <row r="7" spans="1:18" x14ac:dyDescent="0.2">
      <c r="B7">
        <v>850</v>
      </c>
      <c r="F7" s="27">
        <f t="shared" si="0"/>
        <v>0</v>
      </c>
      <c r="G7" s="28">
        <f t="shared" si="1"/>
        <v>0</v>
      </c>
      <c r="H7" s="25"/>
      <c r="I7" s="25"/>
      <c r="J7" s="60">
        <f t="shared" si="2"/>
        <v>0</v>
      </c>
      <c r="K7" s="28">
        <f t="shared" si="3"/>
        <v>0</v>
      </c>
      <c r="L7" s="27"/>
      <c r="M7" s="25"/>
      <c r="N7" s="60">
        <f t="shared" si="4"/>
        <v>0</v>
      </c>
      <c r="O7" s="28">
        <f t="shared" si="5"/>
        <v>0</v>
      </c>
      <c r="P7" s="59">
        <f t="shared" si="6"/>
        <v>0</v>
      </c>
      <c r="Q7" s="59">
        <f t="shared" si="7"/>
        <v>0</v>
      </c>
      <c r="R7" s="59">
        <f t="shared" si="8"/>
        <v>0</v>
      </c>
    </row>
    <row r="8" spans="1:18" x14ac:dyDescent="0.2">
      <c r="B8">
        <v>90</v>
      </c>
      <c r="F8" s="27">
        <f t="shared" si="0"/>
        <v>0</v>
      </c>
      <c r="G8" s="28">
        <f t="shared" si="1"/>
        <v>0</v>
      </c>
      <c r="H8" s="25"/>
      <c r="I8" s="25"/>
      <c r="J8" s="60">
        <f t="shared" si="2"/>
        <v>0</v>
      </c>
      <c r="K8" s="28">
        <f t="shared" si="3"/>
        <v>0</v>
      </c>
      <c r="L8" s="27"/>
      <c r="M8" s="25"/>
      <c r="N8" s="60">
        <f t="shared" si="4"/>
        <v>0</v>
      </c>
      <c r="O8" s="28">
        <f t="shared" si="5"/>
        <v>0</v>
      </c>
      <c r="P8" s="59">
        <f t="shared" si="6"/>
        <v>0</v>
      </c>
      <c r="Q8" s="59">
        <f t="shared" si="7"/>
        <v>0</v>
      </c>
      <c r="R8" s="59">
        <f t="shared" si="8"/>
        <v>0</v>
      </c>
    </row>
    <row r="9" spans="1:18" x14ac:dyDescent="0.2">
      <c r="B9">
        <v>63</v>
      </c>
      <c r="F9" s="27">
        <f t="shared" si="0"/>
        <v>0</v>
      </c>
      <c r="G9" s="28">
        <f t="shared" si="1"/>
        <v>0</v>
      </c>
      <c r="H9" s="25"/>
      <c r="I9" s="25"/>
      <c r="J9" s="60">
        <f t="shared" si="2"/>
        <v>0</v>
      </c>
      <c r="K9" s="28">
        <f t="shared" si="3"/>
        <v>0</v>
      </c>
      <c r="L9" s="27"/>
      <c r="N9" s="60">
        <f t="shared" si="4"/>
        <v>0</v>
      </c>
      <c r="O9" s="28">
        <f t="shared" si="5"/>
        <v>0</v>
      </c>
      <c r="P9" s="59">
        <f t="shared" si="6"/>
        <v>0</v>
      </c>
      <c r="Q9" s="59">
        <f t="shared" si="7"/>
        <v>0</v>
      </c>
      <c r="R9" s="59">
        <f t="shared" si="8"/>
        <v>0</v>
      </c>
    </row>
    <row r="10" spans="1:18" x14ac:dyDescent="0.2">
      <c r="B10">
        <v>850</v>
      </c>
      <c r="F10" s="27">
        <f t="shared" si="0"/>
        <v>0</v>
      </c>
      <c r="G10" s="28">
        <f t="shared" si="1"/>
        <v>0</v>
      </c>
      <c r="H10" s="25"/>
      <c r="I10" s="25"/>
      <c r="J10" s="27">
        <f t="shared" si="2"/>
        <v>0</v>
      </c>
      <c r="K10" s="28">
        <f t="shared" si="3"/>
        <v>0</v>
      </c>
      <c r="L10" s="27"/>
      <c r="N10" s="60">
        <f t="shared" si="4"/>
        <v>0</v>
      </c>
      <c r="O10" s="28">
        <f t="shared" si="5"/>
        <v>0</v>
      </c>
      <c r="P10" s="59">
        <f t="shared" si="6"/>
        <v>0</v>
      </c>
      <c r="Q10" s="59">
        <f t="shared" si="7"/>
        <v>0</v>
      </c>
      <c r="R10" s="59">
        <f t="shared" si="8"/>
        <v>0</v>
      </c>
    </row>
    <row r="11" spans="1:18" x14ac:dyDescent="0.2">
      <c r="B11">
        <v>90</v>
      </c>
      <c r="F11" s="27">
        <f t="shared" si="0"/>
        <v>0</v>
      </c>
      <c r="G11" s="28">
        <f t="shared" si="1"/>
        <v>0</v>
      </c>
      <c r="H11" s="25"/>
      <c r="I11" s="25"/>
      <c r="J11" s="60">
        <f t="shared" si="2"/>
        <v>0</v>
      </c>
      <c r="K11" s="28">
        <f t="shared" si="3"/>
        <v>0</v>
      </c>
      <c r="L11" s="27"/>
      <c r="N11" s="60">
        <f t="shared" si="4"/>
        <v>0</v>
      </c>
      <c r="O11" s="28">
        <f t="shared" si="5"/>
        <v>0</v>
      </c>
      <c r="P11" s="59">
        <f t="shared" si="6"/>
        <v>0</v>
      </c>
      <c r="Q11" s="59">
        <f t="shared" si="7"/>
        <v>0</v>
      </c>
      <c r="R11" s="59">
        <f t="shared" si="8"/>
        <v>0</v>
      </c>
    </row>
    <row r="12" spans="1:18" x14ac:dyDescent="0.2">
      <c r="B12">
        <v>63</v>
      </c>
      <c r="F12" s="27">
        <f t="shared" si="0"/>
        <v>0</v>
      </c>
      <c r="G12" s="28">
        <f t="shared" si="1"/>
        <v>0</v>
      </c>
      <c r="H12" s="25"/>
      <c r="I12" s="25"/>
      <c r="J12" s="60">
        <f t="shared" si="2"/>
        <v>0</v>
      </c>
      <c r="K12" s="28">
        <f t="shared" si="3"/>
        <v>0</v>
      </c>
      <c r="L12" s="27"/>
      <c r="N12" s="60">
        <f t="shared" si="4"/>
        <v>0</v>
      </c>
      <c r="O12" s="28">
        <f t="shared" si="5"/>
        <v>0</v>
      </c>
      <c r="P12" s="59">
        <f t="shared" si="6"/>
        <v>0</v>
      </c>
      <c r="Q12" s="59">
        <f t="shared" si="7"/>
        <v>0</v>
      </c>
      <c r="R12" s="59">
        <f t="shared" si="8"/>
        <v>0</v>
      </c>
    </row>
    <row r="13" spans="1:18" x14ac:dyDescent="0.2">
      <c r="B13">
        <v>850</v>
      </c>
      <c r="F13" s="27">
        <f t="shared" si="0"/>
        <v>0</v>
      </c>
      <c r="G13" s="28">
        <f t="shared" si="1"/>
        <v>0</v>
      </c>
      <c r="H13" s="25"/>
      <c r="I13" s="25"/>
      <c r="J13" s="60">
        <f t="shared" si="2"/>
        <v>0</v>
      </c>
      <c r="K13" s="28">
        <f t="shared" si="3"/>
        <v>0</v>
      </c>
      <c r="L13" s="27"/>
      <c r="N13" s="60">
        <f t="shared" si="4"/>
        <v>0</v>
      </c>
      <c r="O13" s="28">
        <f t="shared" si="5"/>
        <v>0</v>
      </c>
      <c r="P13" s="59">
        <f t="shared" si="6"/>
        <v>0</v>
      </c>
      <c r="Q13" s="59">
        <f t="shared" si="7"/>
        <v>0</v>
      </c>
      <c r="R13" s="59">
        <f t="shared" si="8"/>
        <v>0</v>
      </c>
    </row>
    <row r="14" spans="1:18" x14ac:dyDescent="0.2">
      <c r="B14">
        <v>90</v>
      </c>
      <c r="F14" s="27">
        <f t="shared" si="0"/>
        <v>0</v>
      </c>
      <c r="G14" s="28">
        <f t="shared" si="1"/>
        <v>0</v>
      </c>
      <c r="H14" s="25"/>
      <c r="I14" s="25"/>
      <c r="J14" s="60">
        <f t="shared" si="2"/>
        <v>0</v>
      </c>
      <c r="K14" s="28">
        <f t="shared" si="3"/>
        <v>0</v>
      </c>
      <c r="L14" s="27"/>
      <c r="M14" s="25"/>
      <c r="N14" s="60">
        <f t="shared" si="4"/>
        <v>0</v>
      </c>
      <c r="O14" s="28">
        <f t="shared" si="5"/>
        <v>0</v>
      </c>
      <c r="P14" s="59">
        <f t="shared" si="6"/>
        <v>0</v>
      </c>
      <c r="Q14" s="59">
        <f t="shared" si="7"/>
        <v>0</v>
      </c>
      <c r="R14" s="59">
        <f t="shared" si="8"/>
        <v>0</v>
      </c>
    </row>
    <row r="15" spans="1:18" x14ac:dyDescent="0.2">
      <c r="B15">
        <v>63</v>
      </c>
      <c r="F15" s="27">
        <f t="shared" si="0"/>
        <v>0</v>
      </c>
      <c r="G15" s="28">
        <f t="shared" si="1"/>
        <v>0</v>
      </c>
      <c r="H15" s="25"/>
      <c r="I15" s="25"/>
      <c r="J15" s="60">
        <f t="shared" si="2"/>
        <v>0</v>
      </c>
      <c r="K15" s="28">
        <f t="shared" si="3"/>
        <v>0</v>
      </c>
      <c r="L15" s="27"/>
      <c r="M15" s="25"/>
      <c r="N15" s="60">
        <f t="shared" si="4"/>
        <v>0</v>
      </c>
      <c r="O15" s="28">
        <f t="shared" si="5"/>
        <v>0</v>
      </c>
      <c r="P15" s="59">
        <f t="shared" si="6"/>
        <v>0</v>
      </c>
      <c r="Q15" s="59">
        <f t="shared" si="7"/>
        <v>0</v>
      </c>
      <c r="R15" s="59">
        <f t="shared" si="8"/>
        <v>0</v>
      </c>
    </row>
    <row r="16" spans="1:18" x14ac:dyDescent="0.2">
      <c r="B16">
        <v>850</v>
      </c>
      <c r="F16" s="27">
        <f t="shared" si="0"/>
        <v>0</v>
      </c>
      <c r="G16" s="28">
        <f t="shared" si="1"/>
        <v>0</v>
      </c>
      <c r="H16" s="25"/>
      <c r="I16" s="25"/>
      <c r="J16" s="60">
        <f t="shared" si="2"/>
        <v>0</v>
      </c>
      <c r="K16" s="28">
        <f t="shared" si="3"/>
        <v>0</v>
      </c>
      <c r="L16" s="27"/>
      <c r="M16" s="25"/>
      <c r="N16" s="60">
        <f t="shared" si="4"/>
        <v>0</v>
      </c>
      <c r="O16" s="28">
        <f t="shared" si="5"/>
        <v>0</v>
      </c>
      <c r="P16" s="59">
        <f t="shared" si="6"/>
        <v>0</v>
      </c>
      <c r="Q16" s="59">
        <f t="shared" si="7"/>
        <v>0</v>
      </c>
      <c r="R16" s="59">
        <f t="shared" si="8"/>
        <v>0</v>
      </c>
    </row>
    <row r="17" spans="1:18" x14ac:dyDescent="0.2">
      <c r="B17">
        <v>90</v>
      </c>
      <c r="F17" s="27">
        <f t="shared" si="0"/>
        <v>0</v>
      </c>
      <c r="G17" s="28">
        <f t="shared" si="1"/>
        <v>0</v>
      </c>
      <c r="H17" s="25"/>
      <c r="I17" s="25"/>
      <c r="J17" s="60">
        <f t="shared" si="2"/>
        <v>0</v>
      </c>
      <c r="K17" s="28">
        <f t="shared" si="3"/>
        <v>0</v>
      </c>
      <c r="L17" s="27"/>
      <c r="M17" s="25"/>
      <c r="N17" s="60">
        <f t="shared" si="4"/>
        <v>0</v>
      </c>
      <c r="O17" s="28">
        <f t="shared" si="5"/>
        <v>0</v>
      </c>
      <c r="P17" s="59">
        <f t="shared" si="6"/>
        <v>0</v>
      </c>
      <c r="Q17" s="59">
        <f t="shared" si="7"/>
        <v>0</v>
      </c>
      <c r="R17" s="59">
        <f t="shared" si="8"/>
        <v>0</v>
      </c>
    </row>
    <row r="18" spans="1:18" x14ac:dyDescent="0.2">
      <c r="B18">
        <v>63</v>
      </c>
      <c r="F18" s="27">
        <f t="shared" si="0"/>
        <v>0</v>
      </c>
      <c r="G18" s="28">
        <f t="shared" si="1"/>
        <v>0</v>
      </c>
      <c r="H18" s="25"/>
      <c r="I18" s="25"/>
      <c r="J18" s="60">
        <f t="shared" si="2"/>
        <v>0</v>
      </c>
      <c r="K18" s="28">
        <f t="shared" si="3"/>
        <v>0</v>
      </c>
      <c r="L18" s="27"/>
      <c r="M18" s="25"/>
      <c r="N18" s="60">
        <f t="shared" si="4"/>
        <v>0</v>
      </c>
      <c r="O18" s="28">
        <f t="shared" si="5"/>
        <v>0</v>
      </c>
      <c r="P18" s="59">
        <f t="shared" si="6"/>
        <v>0</v>
      </c>
      <c r="Q18" s="59">
        <f t="shared" si="7"/>
        <v>0</v>
      </c>
      <c r="R18" s="59">
        <f t="shared" si="8"/>
        <v>0</v>
      </c>
    </row>
    <row r="19" spans="1:18" x14ac:dyDescent="0.2">
      <c r="B19">
        <v>850</v>
      </c>
      <c r="F19" s="27">
        <f t="shared" si="0"/>
        <v>0</v>
      </c>
      <c r="G19" s="28">
        <f t="shared" si="1"/>
        <v>0</v>
      </c>
      <c r="H19" s="25"/>
      <c r="I19" s="25"/>
      <c r="J19" s="60">
        <f t="shared" si="2"/>
        <v>0</v>
      </c>
      <c r="K19" s="28">
        <f t="shared" si="3"/>
        <v>0</v>
      </c>
      <c r="L19" s="27"/>
      <c r="M19" s="25"/>
      <c r="N19" s="27">
        <f t="shared" si="4"/>
        <v>0</v>
      </c>
      <c r="O19" s="28">
        <f t="shared" si="5"/>
        <v>0</v>
      </c>
      <c r="P19" s="59">
        <f t="shared" si="6"/>
        <v>0</v>
      </c>
      <c r="Q19" s="59">
        <f t="shared" si="7"/>
        <v>0</v>
      </c>
      <c r="R19" s="59">
        <f t="shared" si="8"/>
        <v>0</v>
      </c>
    </row>
    <row r="20" spans="1:18" x14ac:dyDescent="0.2">
      <c r="B20">
        <v>90</v>
      </c>
      <c r="F20" s="27">
        <f t="shared" si="0"/>
        <v>0</v>
      </c>
      <c r="G20" s="28">
        <f t="shared" si="1"/>
        <v>0</v>
      </c>
      <c r="H20" s="25"/>
      <c r="I20" s="25"/>
      <c r="J20" s="60">
        <f t="shared" si="2"/>
        <v>0</v>
      </c>
      <c r="K20" s="28">
        <f t="shared" si="3"/>
        <v>0</v>
      </c>
      <c r="L20" s="27"/>
      <c r="M20" s="25"/>
      <c r="N20" s="60">
        <f t="shared" si="4"/>
        <v>0</v>
      </c>
      <c r="O20" s="28">
        <f t="shared" si="5"/>
        <v>0</v>
      </c>
      <c r="P20" s="59">
        <f t="shared" si="6"/>
        <v>0</v>
      </c>
      <c r="Q20" s="59">
        <f t="shared" si="7"/>
        <v>0</v>
      </c>
      <c r="R20" s="59">
        <f t="shared" si="8"/>
        <v>0</v>
      </c>
    </row>
    <row r="21" spans="1:18" x14ac:dyDescent="0.2">
      <c r="B21">
        <v>63</v>
      </c>
      <c r="F21" s="27">
        <f t="shared" si="0"/>
        <v>0</v>
      </c>
      <c r="G21" s="28">
        <f t="shared" si="1"/>
        <v>0</v>
      </c>
      <c r="H21" s="25"/>
      <c r="I21" s="25"/>
      <c r="J21" s="60">
        <f t="shared" si="2"/>
        <v>0</v>
      </c>
      <c r="K21" s="28">
        <f t="shared" si="3"/>
        <v>0</v>
      </c>
      <c r="L21" s="27"/>
      <c r="M21" s="25"/>
      <c r="N21" s="27">
        <f t="shared" si="4"/>
        <v>0</v>
      </c>
      <c r="O21" s="28">
        <f t="shared" si="5"/>
        <v>0</v>
      </c>
      <c r="P21" s="59">
        <f t="shared" si="6"/>
        <v>0</v>
      </c>
      <c r="Q21" s="59">
        <f t="shared" si="7"/>
        <v>0</v>
      </c>
      <c r="R21" s="59">
        <f t="shared" si="8"/>
        <v>0</v>
      </c>
    </row>
    <row r="22" spans="1:18" x14ac:dyDescent="0.2">
      <c r="B22">
        <v>850</v>
      </c>
      <c r="F22" s="27">
        <f t="shared" si="0"/>
        <v>0</v>
      </c>
      <c r="G22" s="28">
        <f t="shared" si="1"/>
        <v>0</v>
      </c>
      <c r="H22" s="25"/>
      <c r="I22" s="25"/>
      <c r="J22" s="60">
        <f t="shared" si="2"/>
        <v>0</v>
      </c>
      <c r="K22" s="28">
        <f t="shared" si="3"/>
        <v>0</v>
      </c>
      <c r="L22" s="27"/>
      <c r="M22" s="25"/>
      <c r="N22" s="27">
        <f t="shared" si="4"/>
        <v>0</v>
      </c>
      <c r="O22" s="28">
        <f t="shared" si="5"/>
        <v>0</v>
      </c>
      <c r="P22" s="59">
        <f t="shared" si="6"/>
        <v>0</v>
      </c>
      <c r="Q22" s="59">
        <f t="shared" si="7"/>
        <v>0</v>
      </c>
      <c r="R22" s="59">
        <f t="shared" si="8"/>
        <v>0</v>
      </c>
    </row>
    <row r="23" spans="1:18" x14ac:dyDescent="0.2">
      <c r="B23">
        <v>90</v>
      </c>
      <c r="F23" s="27">
        <f t="shared" si="0"/>
        <v>0</v>
      </c>
      <c r="G23" s="28">
        <f t="shared" si="1"/>
        <v>0</v>
      </c>
      <c r="H23" s="25"/>
      <c r="I23" s="25"/>
      <c r="J23" s="60">
        <f t="shared" si="2"/>
        <v>0</v>
      </c>
      <c r="K23" s="28">
        <f t="shared" si="3"/>
        <v>0</v>
      </c>
      <c r="L23" s="27"/>
      <c r="M23" s="25"/>
      <c r="N23" s="60">
        <f t="shared" si="4"/>
        <v>0</v>
      </c>
      <c r="O23" s="28">
        <f t="shared" si="5"/>
        <v>0</v>
      </c>
      <c r="P23" s="59">
        <f t="shared" si="6"/>
        <v>0</v>
      </c>
      <c r="Q23" s="59">
        <f t="shared" si="7"/>
        <v>0</v>
      </c>
      <c r="R23" s="59">
        <f t="shared" si="8"/>
        <v>0</v>
      </c>
    </row>
    <row r="24" spans="1:18" x14ac:dyDescent="0.2">
      <c r="B24">
        <v>63</v>
      </c>
      <c r="F24" s="27">
        <f t="shared" si="0"/>
        <v>0</v>
      </c>
      <c r="G24" s="28">
        <f t="shared" si="1"/>
        <v>0</v>
      </c>
      <c r="H24" s="25"/>
      <c r="I24" s="25"/>
      <c r="J24" s="60">
        <f t="shared" si="2"/>
        <v>0</v>
      </c>
      <c r="K24" s="28">
        <f t="shared" si="3"/>
        <v>0</v>
      </c>
      <c r="L24" s="27"/>
      <c r="M24" s="25"/>
      <c r="N24" s="60">
        <f t="shared" si="4"/>
        <v>0</v>
      </c>
      <c r="O24" s="28">
        <f t="shared" si="5"/>
        <v>0</v>
      </c>
      <c r="P24" s="59">
        <f t="shared" si="6"/>
        <v>0</v>
      </c>
      <c r="Q24" s="59">
        <f t="shared" si="7"/>
        <v>0</v>
      </c>
      <c r="R24" s="59">
        <f t="shared" si="8"/>
        <v>0</v>
      </c>
    </row>
    <row r="25" spans="1:18" x14ac:dyDescent="0.2">
      <c r="B25">
        <v>850</v>
      </c>
      <c r="F25" s="27">
        <f t="shared" si="0"/>
        <v>0</v>
      </c>
      <c r="G25" s="28">
        <f t="shared" si="1"/>
        <v>0</v>
      </c>
      <c r="H25" s="25"/>
      <c r="I25" s="25"/>
      <c r="J25" s="27">
        <f t="shared" si="2"/>
        <v>0</v>
      </c>
      <c r="K25" s="28">
        <f t="shared" si="3"/>
        <v>0</v>
      </c>
      <c r="L25" s="27"/>
      <c r="M25" s="25"/>
      <c r="N25" s="27">
        <f t="shared" si="4"/>
        <v>0</v>
      </c>
      <c r="O25" s="28">
        <f t="shared" si="5"/>
        <v>0</v>
      </c>
      <c r="P25" s="59">
        <f t="shared" si="6"/>
        <v>0</v>
      </c>
      <c r="Q25" s="59">
        <f t="shared" si="7"/>
        <v>0</v>
      </c>
      <c r="R25" s="59">
        <f t="shared" si="8"/>
        <v>0</v>
      </c>
    </row>
    <row r="26" spans="1:18" x14ac:dyDescent="0.2">
      <c r="B26">
        <v>90</v>
      </c>
      <c r="F26" s="27">
        <f t="shared" si="0"/>
        <v>0</v>
      </c>
      <c r="G26" s="28">
        <f t="shared" si="1"/>
        <v>0</v>
      </c>
      <c r="H26" s="30"/>
      <c r="I26" s="30"/>
      <c r="J26" s="27">
        <f t="shared" si="2"/>
        <v>0</v>
      </c>
      <c r="K26" s="28">
        <f t="shared" si="3"/>
        <v>0</v>
      </c>
      <c r="L26" s="27"/>
      <c r="M26" s="30"/>
      <c r="N26" s="27">
        <f t="shared" si="4"/>
        <v>0</v>
      </c>
      <c r="O26" s="28">
        <f t="shared" si="5"/>
        <v>0</v>
      </c>
      <c r="P26" s="59">
        <f t="shared" si="6"/>
        <v>0</v>
      </c>
      <c r="Q26" s="59">
        <f t="shared" si="7"/>
        <v>0</v>
      </c>
      <c r="R26" s="59">
        <f t="shared" si="8"/>
        <v>0</v>
      </c>
    </row>
    <row r="27" spans="1:18" x14ac:dyDescent="0.2">
      <c r="B27">
        <v>63</v>
      </c>
      <c r="F27" s="27">
        <f t="shared" si="0"/>
        <v>0</v>
      </c>
      <c r="G27" s="28">
        <f t="shared" si="1"/>
        <v>0</v>
      </c>
      <c r="H27" s="30"/>
      <c r="I27" s="30"/>
      <c r="J27" s="60">
        <f t="shared" si="2"/>
        <v>0</v>
      </c>
      <c r="K27" s="28">
        <f t="shared" si="3"/>
        <v>0</v>
      </c>
      <c r="L27" s="27"/>
      <c r="M27" s="30"/>
      <c r="N27" s="60">
        <f t="shared" si="4"/>
        <v>0</v>
      </c>
      <c r="O27" s="28">
        <f t="shared" si="5"/>
        <v>0</v>
      </c>
      <c r="P27" s="59">
        <f t="shared" si="6"/>
        <v>0</v>
      </c>
      <c r="Q27" s="59">
        <f t="shared" si="7"/>
        <v>0</v>
      </c>
      <c r="R27" s="59">
        <f t="shared" si="8"/>
        <v>0</v>
      </c>
    </row>
    <row r="28" spans="1:18" x14ac:dyDescent="0.2">
      <c r="B28">
        <v>850</v>
      </c>
      <c r="F28" s="27">
        <f t="shared" si="0"/>
        <v>0</v>
      </c>
      <c r="G28" s="28">
        <f t="shared" si="1"/>
        <v>0</v>
      </c>
      <c r="H28" s="30"/>
      <c r="I28" s="30"/>
      <c r="J28" s="60">
        <f t="shared" si="2"/>
        <v>0</v>
      </c>
      <c r="K28" s="28">
        <f t="shared" si="3"/>
        <v>0</v>
      </c>
      <c r="L28" s="27"/>
      <c r="M28" s="30"/>
      <c r="N28" s="60">
        <f t="shared" si="4"/>
        <v>0</v>
      </c>
      <c r="O28" s="28">
        <f t="shared" si="5"/>
        <v>0</v>
      </c>
      <c r="P28" s="59">
        <f t="shared" si="6"/>
        <v>0</v>
      </c>
      <c r="Q28" s="59">
        <f t="shared" si="7"/>
        <v>0</v>
      </c>
      <c r="R28" s="59">
        <f t="shared" si="8"/>
        <v>0</v>
      </c>
    </row>
    <row r="29" spans="1:18" x14ac:dyDescent="0.2">
      <c r="B29">
        <v>90</v>
      </c>
      <c r="F29" s="27">
        <f t="shared" si="0"/>
        <v>0</v>
      </c>
      <c r="G29" s="28">
        <f t="shared" si="1"/>
        <v>0</v>
      </c>
      <c r="H29" s="30"/>
      <c r="I29" s="30"/>
      <c r="J29" s="60">
        <f t="shared" si="2"/>
        <v>0</v>
      </c>
      <c r="K29" s="28">
        <f t="shared" si="3"/>
        <v>0</v>
      </c>
      <c r="L29" s="27"/>
      <c r="M29" s="30"/>
      <c r="N29" s="60">
        <f t="shared" si="4"/>
        <v>0</v>
      </c>
      <c r="O29" s="28">
        <f t="shared" si="5"/>
        <v>0</v>
      </c>
      <c r="P29" s="59">
        <f t="shared" si="6"/>
        <v>0</v>
      </c>
      <c r="Q29" s="59">
        <f t="shared" si="7"/>
        <v>0</v>
      </c>
      <c r="R29" s="59">
        <f t="shared" si="8"/>
        <v>0</v>
      </c>
    </row>
    <row r="30" spans="1:18" x14ac:dyDescent="0.2">
      <c r="B30">
        <v>63</v>
      </c>
      <c r="F30" s="27">
        <f t="shared" si="0"/>
        <v>0</v>
      </c>
      <c r="G30" s="28">
        <f t="shared" si="1"/>
        <v>0</v>
      </c>
      <c r="H30" s="30"/>
      <c r="I30" s="30"/>
      <c r="J30" s="60">
        <f t="shared" si="2"/>
        <v>0</v>
      </c>
      <c r="K30" s="28">
        <f t="shared" si="3"/>
        <v>0</v>
      </c>
      <c r="L30" s="27"/>
      <c r="M30" s="30"/>
      <c r="N30" s="27">
        <f t="shared" si="4"/>
        <v>0</v>
      </c>
      <c r="O30" s="28">
        <f t="shared" si="5"/>
        <v>0</v>
      </c>
      <c r="P30" s="59">
        <f t="shared" si="6"/>
        <v>0</v>
      </c>
      <c r="Q30" s="59">
        <f t="shared" si="7"/>
        <v>0</v>
      </c>
      <c r="R30" s="59">
        <f t="shared" si="8"/>
        <v>0</v>
      </c>
    </row>
    <row r="31" spans="1:18" x14ac:dyDescent="0.25">
      <c r="A31" s="66"/>
      <c r="B31" s="66">
        <v>850</v>
      </c>
      <c r="F31" s="27">
        <f t="shared" si="0"/>
        <v>0</v>
      </c>
      <c r="G31" s="28">
        <f t="shared" si="1"/>
        <v>0</v>
      </c>
      <c r="H31" s="30"/>
      <c r="I31" s="30"/>
      <c r="J31" s="60">
        <f t="shared" si="2"/>
        <v>0</v>
      </c>
      <c r="K31" s="28">
        <f t="shared" si="3"/>
        <v>0</v>
      </c>
      <c r="L31" s="27"/>
      <c r="M31" s="30"/>
      <c r="N31" s="27">
        <f t="shared" si="4"/>
        <v>0</v>
      </c>
      <c r="O31" s="28">
        <f t="shared" si="5"/>
        <v>0</v>
      </c>
      <c r="P31" s="59">
        <f t="shared" si="6"/>
        <v>0</v>
      </c>
      <c r="Q31" s="59">
        <f t="shared" si="7"/>
        <v>0</v>
      </c>
      <c r="R31" s="59">
        <f t="shared" si="8"/>
        <v>0</v>
      </c>
    </row>
    <row r="32" spans="1:18" x14ac:dyDescent="0.25">
      <c r="A32" s="66"/>
      <c r="B32" s="66">
        <v>90</v>
      </c>
      <c r="F32" s="27">
        <f t="shared" si="0"/>
        <v>0</v>
      </c>
      <c r="G32" s="28">
        <f t="shared" si="1"/>
        <v>0</v>
      </c>
      <c r="H32" s="30"/>
      <c r="I32" s="30"/>
      <c r="J32" s="60">
        <f t="shared" si="2"/>
        <v>0</v>
      </c>
      <c r="K32" s="28">
        <f t="shared" si="3"/>
        <v>0</v>
      </c>
      <c r="L32" s="27"/>
      <c r="M32" s="30"/>
      <c r="N32" s="27">
        <f t="shared" si="4"/>
        <v>0</v>
      </c>
      <c r="O32" s="28">
        <f t="shared" si="5"/>
        <v>0</v>
      </c>
      <c r="P32" s="59">
        <f t="shared" si="6"/>
        <v>0</v>
      </c>
      <c r="Q32" s="59">
        <f t="shared" si="7"/>
        <v>0</v>
      </c>
      <c r="R32" s="59">
        <f t="shared" si="8"/>
        <v>0</v>
      </c>
    </row>
    <row r="33" spans="1:18" x14ac:dyDescent="0.25">
      <c r="A33" s="66"/>
      <c r="B33" s="66">
        <v>63</v>
      </c>
      <c r="F33" s="27">
        <f t="shared" si="0"/>
        <v>0</v>
      </c>
      <c r="G33" s="28">
        <f t="shared" si="1"/>
        <v>0</v>
      </c>
      <c r="H33" s="30"/>
      <c r="I33" s="30"/>
      <c r="J33" s="60">
        <f t="shared" si="2"/>
        <v>0</v>
      </c>
      <c r="K33" s="28">
        <f t="shared" si="3"/>
        <v>0</v>
      </c>
      <c r="L33" s="27"/>
      <c r="M33" s="30"/>
      <c r="N33" s="27">
        <f t="shared" si="4"/>
        <v>0</v>
      </c>
      <c r="O33" s="28">
        <f t="shared" si="5"/>
        <v>0</v>
      </c>
      <c r="P33" s="59">
        <f t="shared" si="6"/>
        <v>0</v>
      </c>
      <c r="Q33" s="59">
        <f t="shared" si="7"/>
        <v>0</v>
      </c>
      <c r="R33" s="59">
        <f t="shared" si="8"/>
        <v>0</v>
      </c>
    </row>
    <row r="34" spans="1:18" x14ac:dyDescent="0.25">
      <c r="B34" s="66">
        <v>850</v>
      </c>
    </row>
    <row r="35" spans="1:18" x14ac:dyDescent="0.25">
      <c r="B35" s="66">
        <v>90</v>
      </c>
    </row>
    <row r="36" spans="1:18" x14ac:dyDescent="0.25">
      <c r="B36" s="66">
        <v>63</v>
      </c>
    </row>
    <row r="37" spans="1:18" x14ac:dyDescent="0.25">
      <c r="B37" s="66">
        <v>850</v>
      </c>
    </row>
    <row r="38" spans="1:18" x14ac:dyDescent="0.25">
      <c r="B38" s="66">
        <v>90</v>
      </c>
    </row>
    <row r="39" spans="1:18" x14ac:dyDescent="0.25">
      <c r="B39" s="66">
        <v>63</v>
      </c>
    </row>
    <row r="40" spans="1:18" x14ac:dyDescent="0.25">
      <c r="B40" s="66">
        <v>850</v>
      </c>
    </row>
    <row r="41" spans="1:18" x14ac:dyDescent="0.25">
      <c r="B41" s="66">
        <v>90</v>
      </c>
    </row>
    <row r="42" spans="1:18" x14ac:dyDescent="0.25">
      <c r="B42" s="66">
        <v>63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C10" workbookViewId="0">
      <selection activeCell="H25" sqref="H25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95" x14ac:dyDescent="0.25">
      <c r="A1" s="40" t="s">
        <v>97</v>
      </c>
    </row>
    <row r="2" spans="1:16" ht="14.25" customHeight="1" x14ac:dyDescent="0.2">
      <c r="A2" s="32"/>
      <c r="B2" s="45"/>
      <c r="C2" s="32"/>
      <c r="D2" s="32"/>
      <c r="E2" s="32"/>
      <c r="F2" s="32"/>
      <c r="G2" s="32"/>
      <c r="H2" s="32"/>
      <c r="I2" s="32"/>
      <c r="J2" s="24"/>
      <c r="K2" s="32"/>
    </row>
    <row r="3" spans="1:16" ht="15.95" x14ac:dyDescent="0.2">
      <c r="A3" s="32"/>
      <c r="B3" s="97" t="s">
        <v>105</v>
      </c>
      <c r="C3" s="98"/>
      <c r="D3" s="98"/>
      <c r="E3" s="98"/>
      <c r="F3" s="98"/>
      <c r="G3" s="98"/>
      <c r="H3" s="98"/>
      <c r="I3" s="99"/>
      <c r="J3" s="100" t="s">
        <v>53</v>
      </c>
      <c r="K3" s="100"/>
      <c r="L3" s="100"/>
      <c r="M3" s="100"/>
      <c r="N3" s="100"/>
      <c r="O3" s="100"/>
      <c r="P3" s="100"/>
    </row>
    <row r="4" spans="1:16" s="76" customFormat="1" x14ac:dyDescent="0.2">
      <c r="A4" s="74"/>
      <c r="B4" s="64" t="s">
        <v>100</v>
      </c>
      <c r="C4" s="65" t="s">
        <v>99</v>
      </c>
      <c r="D4" s="65" t="s">
        <v>122</v>
      </c>
      <c r="E4" s="65" t="s">
        <v>33</v>
      </c>
      <c r="F4" s="65" t="s">
        <v>31</v>
      </c>
      <c r="G4" s="65" t="s">
        <v>42</v>
      </c>
      <c r="H4" s="65" t="s">
        <v>50</v>
      </c>
      <c r="I4" s="84" t="s">
        <v>101</v>
      </c>
      <c r="J4" s="74" t="s">
        <v>24</v>
      </c>
      <c r="K4" s="71" t="s">
        <v>25</v>
      </c>
      <c r="L4" s="71" t="s">
        <v>113</v>
      </c>
      <c r="M4" s="71" t="s">
        <v>43</v>
      </c>
      <c r="N4" s="71" t="s">
        <v>29</v>
      </c>
      <c r="O4" s="72" t="s">
        <v>61</v>
      </c>
      <c r="P4" s="75" t="s">
        <v>68</v>
      </c>
    </row>
    <row r="5" spans="1:16" x14ac:dyDescent="0.2">
      <c r="A5" s="32" t="s">
        <v>47</v>
      </c>
      <c r="B5" s="45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1" t="s">
        <v>26</v>
      </c>
      <c r="J5" s="32"/>
      <c r="K5" s="32"/>
      <c r="L5" s="32"/>
      <c r="M5" s="32"/>
      <c r="N5" s="24"/>
    </row>
    <row r="6" spans="1:16" x14ac:dyDescent="0.2">
      <c r="A6" t="s">
        <v>93</v>
      </c>
      <c r="B6" s="18">
        <f>MUD!R5-MUD!R6</f>
        <v>0.76999999999999269</v>
      </c>
      <c r="C6" s="20">
        <f>MUD!R6</f>
        <v>1.3375000000000015</v>
      </c>
      <c r="D6" s="57">
        <f>SAND!P4</f>
        <v>0</v>
      </c>
      <c r="E6" s="57">
        <f>SAND!P5</f>
        <v>1.3649999999998386E-2</v>
      </c>
      <c r="F6" s="20">
        <f>SAND!P6</f>
        <v>2.3950000000002802E-2</v>
      </c>
      <c r="G6" s="57">
        <f>B6+C6</f>
        <v>2.1074999999999942</v>
      </c>
      <c r="H6" s="57">
        <f>E6+F6</f>
        <v>3.7600000000001188E-2</v>
      </c>
      <c r="I6" s="82">
        <f>SUM(B6:F6)</f>
        <v>2.1450999999999953</v>
      </c>
      <c r="J6" s="39">
        <f t="shared" ref="J6:J15" si="0">(C6/I6)*100</f>
        <v>62.35140552887998</v>
      </c>
      <c r="K6" s="39">
        <f t="shared" ref="K6:K15" si="1">(B6/I6)*100</f>
        <v>35.895762435317437</v>
      </c>
      <c r="L6" s="39">
        <f>(D6/I6)*100</f>
        <v>0</v>
      </c>
      <c r="M6" s="39">
        <f>(E6/I6)*100</f>
        <v>0.63633397044419449</v>
      </c>
      <c r="N6" s="57">
        <f>(F6/I6)*100</f>
        <v>1.1164980653583914</v>
      </c>
      <c r="O6" s="57">
        <f>(G6/I6)*100</f>
        <v>98.247167964197416</v>
      </c>
      <c r="P6" s="58">
        <f>(H6/I6)*100</f>
        <v>1.752832035802586</v>
      </c>
    </row>
    <row r="7" spans="1:16" s="39" customFormat="1" x14ac:dyDescent="0.2">
      <c r="A7" s="39" t="s">
        <v>92</v>
      </c>
      <c r="B7" s="56">
        <f>MUD!R8-MUD!R9</f>
        <v>1.1174999999999935</v>
      </c>
      <c r="C7" s="57">
        <f>MUD!R9</f>
        <v>1.6450000000000062</v>
      </c>
      <c r="D7" s="57">
        <f>SAND!P7</f>
        <v>0</v>
      </c>
      <c r="E7" s="57">
        <f>SAND!P8</f>
        <v>1.9550000000002399E-2</v>
      </c>
      <c r="F7" s="57">
        <f>SAND!P9</f>
        <v>3.7199999999998568E-2</v>
      </c>
      <c r="G7" s="57">
        <f t="shared" ref="G7:G15" si="2">B7+C7</f>
        <v>2.7624999999999997</v>
      </c>
      <c r="H7" s="57">
        <f t="shared" ref="H7:H15" si="3">E7+F7</f>
        <v>5.6750000000000966E-2</v>
      </c>
      <c r="I7" s="82">
        <f t="shared" ref="I7:I15" si="4">SUM(B7:F7)</f>
        <v>2.8192500000000007</v>
      </c>
      <c r="J7" s="39">
        <f t="shared" si="0"/>
        <v>58.348851644941234</v>
      </c>
      <c r="K7" s="39">
        <f t="shared" si="1"/>
        <v>39.638201649374594</v>
      </c>
      <c r="L7" s="39">
        <f t="shared" ref="L7:L15" si="5">(D7/I7)*100</f>
        <v>0</v>
      </c>
      <c r="M7" s="39">
        <f t="shared" ref="M7:M15" si="6">(E7/I7)*100</f>
        <v>0.69344683869832024</v>
      </c>
      <c r="N7" s="57">
        <f t="shared" ref="N7:N15" si="7">(F7/I7)*100</f>
        <v>1.3194998669858495</v>
      </c>
      <c r="O7" s="57">
        <f t="shared" ref="O7:O15" si="8">(G7/I7)*100</f>
        <v>97.987053294315828</v>
      </c>
      <c r="P7" s="58">
        <f t="shared" ref="P7:P15" si="9">(H7/I7)*100</f>
        <v>2.0129467056841697</v>
      </c>
    </row>
    <row r="8" spans="1:16" x14ac:dyDescent="0.2">
      <c r="A8" t="s">
        <v>75</v>
      </c>
      <c r="B8" s="18">
        <f>MUD!R11-MUD!R12</f>
        <v>1.3399999999999912</v>
      </c>
      <c r="C8" s="20">
        <f>MUD!R12</f>
        <v>1.7575000000000049</v>
      </c>
      <c r="D8" s="20">
        <f>SAND!P10</f>
        <v>1.8000000000029104E-3</v>
      </c>
      <c r="E8" s="20">
        <f>SAND!P11</f>
        <v>3.7299999999998334E-2</v>
      </c>
      <c r="F8" s="20">
        <f>SAND!P12</f>
        <v>9.0449999999997033E-2</v>
      </c>
      <c r="G8" s="57">
        <f t="shared" si="2"/>
        <v>3.0974999999999961</v>
      </c>
      <c r="H8" s="57">
        <f t="shared" si="3"/>
        <v>0.12774999999999537</v>
      </c>
      <c r="I8" s="82">
        <f t="shared" si="4"/>
        <v>3.2270499999999944</v>
      </c>
      <c r="J8" s="39">
        <f t="shared" si="0"/>
        <v>54.461505089788133</v>
      </c>
      <c r="K8" s="39">
        <f t="shared" si="1"/>
        <v>41.523992500890706</v>
      </c>
      <c r="L8" s="39">
        <f t="shared" si="5"/>
        <v>5.5778497389346725E-2</v>
      </c>
      <c r="M8" s="39">
        <f t="shared" si="6"/>
        <v>1.1558544181217645</v>
      </c>
      <c r="N8" s="57">
        <f t="shared" si="7"/>
        <v>2.8028694938100491</v>
      </c>
      <c r="O8" s="57">
        <f t="shared" si="8"/>
        <v>95.985497590678833</v>
      </c>
      <c r="P8" s="58">
        <f t="shared" si="9"/>
        <v>3.9587239119318136</v>
      </c>
    </row>
    <row r="9" spans="1:16" ht="15.75" customHeight="1" x14ac:dyDescent="0.2">
      <c r="A9" t="s">
        <v>76</v>
      </c>
      <c r="B9" s="18">
        <f>MUD!R14-MUD!R15</f>
        <v>1.3174999999999937</v>
      </c>
      <c r="C9" s="20">
        <f>MUD!R15</f>
        <v>1.7700000000000036</v>
      </c>
      <c r="D9" s="20">
        <f>SAND!P13</f>
        <v>1.6499999999979309E-3</v>
      </c>
      <c r="E9" s="20">
        <f>SAND!P14</f>
        <v>5.6000000000000938E-2</v>
      </c>
      <c r="F9" s="20">
        <f>SAND!P15</f>
        <v>0.10164999999999935</v>
      </c>
      <c r="G9" s="57">
        <f t="shared" si="2"/>
        <v>3.0874999999999972</v>
      </c>
      <c r="H9" s="57">
        <f t="shared" si="3"/>
        <v>0.15765000000000029</v>
      </c>
      <c r="I9" s="82">
        <f t="shared" si="4"/>
        <v>3.2467999999999955</v>
      </c>
      <c r="J9" s="39">
        <f t="shared" si="0"/>
        <v>54.51521498090446</v>
      </c>
      <c r="K9" s="39">
        <f t="shared" si="1"/>
        <v>40.578415670814202</v>
      </c>
      <c r="L9" s="39">
        <f t="shared" si="5"/>
        <v>5.0819268202474233E-2</v>
      </c>
      <c r="M9" s="39">
        <f t="shared" si="6"/>
        <v>1.7247751632376807</v>
      </c>
      <c r="N9" s="57">
        <f t="shared" si="7"/>
        <v>3.1307749168411823</v>
      </c>
      <c r="O9" s="57">
        <f t="shared" si="8"/>
        <v>95.093630651718669</v>
      </c>
      <c r="P9" s="58">
        <f t="shared" si="9"/>
        <v>4.8555500800788627</v>
      </c>
    </row>
    <row r="10" spans="1:16" x14ac:dyDescent="0.2">
      <c r="A10" s="39" t="s">
        <v>77</v>
      </c>
      <c r="B10" s="18">
        <f>MUD!R17-MUD!R18</f>
        <v>1.3525000000000009</v>
      </c>
      <c r="C10" s="20">
        <f>MUD!R18</f>
        <v>1.8724999999999978</v>
      </c>
      <c r="D10" s="20">
        <f>SAND!P16</f>
        <v>0</v>
      </c>
      <c r="E10" s="20">
        <f>SAND!P17</f>
        <v>6.0700000000000642E-2</v>
      </c>
      <c r="F10" s="57">
        <f>SAND!P18</f>
        <v>0.13109999999999644</v>
      </c>
      <c r="G10" s="57">
        <f t="shared" si="2"/>
        <v>3.2249999999999988</v>
      </c>
      <c r="H10" s="57">
        <f t="shared" si="3"/>
        <v>0.19179999999999708</v>
      </c>
      <c r="I10" s="82">
        <f t="shared" si="4"/>
        <v>3.4167999999999958</v>
      </c>
      <c r="J10" s="39">
        <f t="shared" si="0"/>
        <v>54.802739405291504</v>
      </c>
      <c r="K10" s="39">
        <f t="shared" si="1"/>
        <v>39.583821119175909</v>
      </c>
      <c r="L10" s="39">
        <f t="shared" si="5"/>
        <v>0</v>
      </c>
      <c r="M10" s="39">
        <f t="shared" si="6"/>
        <v>1.7765160383985223</v>
      </c>
      <c r="N10" s="57">
        <f t="shared" si="7"/>
        <v>3.8369234371340615</v>
      </c>
      <c r="O10" s="57">
        <f t="shared" si="8"/>
        <v>94.386560524467413</v>
      </c>
      <c r="P10" s="58">
        <f t="shared" si="9"/>
        <v>5.6134394755325836</v>
      </c>
    </row>
    <row r="11" spans="1:16" s="39" customFormat="1" x14ac:dyDescent="0.2">
      <c r="A11" t="s">
        <v>78</v>
      </c>
      <c r="B11" s="56">
        <f>MUD!R20-MUD!R21</f>
        <v>1.419999999999999</v>
      </c>
      <c r="C11" s="57">
        <f>MUD!R21</f>
        <v>1.8499999999999948</v>
      </c>
      <c r="D11" s="57">
        <f>SAND!P19</f>
        <v>0</v>
      </c>
      <c r="E11" s="20">
        <f>SAND!P20</f>
        <v>5.6249999999998579E-2</v>
      </c>
      <c r="F11" s="20">
        <f>SAND!P21</f>
        <v>9.9150000000008731E-2</v>
      </c>
      <c r="G11" s="57">
        <f t="shared" si="2"/>
        <v>3.2699999999999938</v>
      </c>
      <c r="H11" s="57">
        <f t="shared" si="3"/>
        <v>0.15540000000000731</v>
      </c>
      <c r="I11" s="82">
        <f t="shared" si="4"/>
        <v>3.4254000000000011</v>
      </c>
      <c r="J11" s="39">
        <f t="shared" si="0"/>
        <v>54.008291002510489</v>
      </c>
      <c r="K11" s="39">
        <f t="shared" si="1"/>
        <v>41.455012553278408</v>
      </c>
      <c r="L11" s="39">
        <f t="shared" si="5"/>
        <v>0</v>
      </c>
      <c r="M11" s="39">
        <f t="shared" si="6"/>
        <v>1.6421439831844038</v>
      </c>
      <c r="N11" s="57">
        <f t="shared" si="7"/>
        <v>2.8945524610267035</v>
      </c>
      <c r="O11" s="57">
        <f t="shared" si="8"/>
        <v>95.463303555788897</v>
      </c>
      <c r="P11" s="58">
        <f t="shared" si="9"/>
        <v>4.5366964442111071</v>
      </c>
    </row>
    <row r="12" spans="1:16" ht="15.75" customHeight="1" x14ac:dyDescent="0.2">
      <c r="A12" s="59" t="s">
        <v>79</v>
      </c>
      <c r="B12" s="18">
        <f>MUD!R23-MUD!R24</f>
        <v>1.3624999999999998</v>
      </c>
      <c r="C12" s="20">
        <f>MUD!R24</f>
        <v>1.9249999999999976</v>
      </c>
      <c r="D12" s="20">
        <f>SAND!P22</f>
        <v>0</v>
      </c>
      <c r="E12" s="20">
        <f>SAND!P23</f>
        <v>6.670000000000087E-2</v>
      </c>
      <c r="F12" s="77">
        <f>SAND!P24</f>
        <v>0.16419999999999746</v>
      </c>
      <c r="G12" s="57">
        <f t="shared" si="2"/>
        <v>3.2874999999999974</v>
      </c>
      <c r="H12" s="57">
        <f t="shared" si="3"/>
        <v>0.23089999999999833</v>
      </c>
      <c r="I12" s="82">
        <f t="shared" si="4"/>
        <v>3.5183999999999958</v>
      </c>
      <c r="J12" s="39">
        <f t="shared" si="0"/>
        <v>54.712369258753981</v>
      </c>
      <c r="K12" s="39">
        <f t="shared" si="1"/>
        <v>38.724988631196041</v>
      </c>
      <c r="L12" s="39">
        <f t="shared" si="5"/>
        <v>0</v>
      </c>
      <c r="M12" s="39">
        <f t="shared" si="6"/>
        <v>1.8957480673033469</v>
      </c>
      <c r="N12" s="57">
        <f t="shared" si="7"/>
        <v>4.6668940427466366</v>
      </c>
      <c r="O12" s="57">
        <f t="shared" si="8"/>
        <v>93.437357889950007</v>
      </c>
      <c r="P12" s="58">
        <f t="shared" si="9"/>
        <v>6.5626421100499837</v>
      </c>
    </row>
    <row r="13" spans="1:16" s="59" customFormat="1" x14ac:dyDescent="0.2">
      <c r="A13" s="59" t="s">
        <v>80</v>
      </c>
      <c r="B13" s="61">
        <f>MUD!R26-MUD!R27</f>
        <v>1.4549999999999952</v>
      </c>
      <c r="C13" s="77">
        <f>MUD!R27</f>
        <v>1.950000000000006</v>
      </c>
      <c r="D13" s="20">
        <f>SAND!P25</f>
        <v>5.2500000000037517E-3</v>
      </c>
      <c r="E13" s="77">
        <f>SAND!P26</f>
        <v>8.3899999999999864E-2</v>
      </c>
      <c r="F13" s="77">
        <f>SAND!P27</f>
        <v>0.14519999999999555</v>
      </c>
      <c r="G13" s="57">
        <f t="shared" si="2"/>
        <v>3.4050000000000011</v>
      </c>
      <c r="H13" s="57">
        <f t="shared" si="3"/>
        <v>0.22909999999999542</v>
      </c>
      <c r="I13" s="82">
        <f t="shared" si="4"/>
        <v>3.6393500000000003</v>
      </c>
      <c r="J13" s="39">
        <f t="shared" si="0"/>
        <v>53.580996606537049</v>
      </c>
      <c r="K13" s="39">
        <f t="shared" si="1"/>
        <v>39.979666698723534</v>
      </c>
      <c r="L13" s="39">
        <f t="shared" si="5"/>
        <v>0.14425652932539468</v>
      </c>
      <c r="M13" s="39">
        <f t="shared" si="6"/>
        <v>2.305356725788942</v>
      </c>
      <c r="N13" s="57">
        <f t="shared" si="7"/>
        <v>3.9897234396250854</v>
      </c>
      <c r="O13" s="57">
        <f t="shared" si="8"/>
        <v>93.56066330526059</v>
      </c>
      <c r="P13" s="58">
        <f t="shared" si="9"/>
        <v>6.2950801654140269</v>
      </c>
    </row>
    <row r="14" spans="1:16" s="59" customFormat="1" x14ac:dyDescent="0.2">
      <c r="A14" s="59" t="s">
        <v>81</v>
      </c>
      <c r="B14" s="61">
        <f>MUD!R29-MUD!R30</f>
        <v>1.5775000000000095</v>
      </c>
      <c r="C14" s="77">
        <f>MUD!R30</f>
        <v>1.9199999999999982</v>
      </c>
      <c r="D14" s="57">
        <f>SAND!P28</f>
        <v>7.4999999999647571E-4</v>
      </c>
      <c r="E14" s="77">
        <f>SAND!P29</f>
        <v>0.10089999999999932</v>
      </c>
      <c r="F14" s="57">
        <f>SAND!P30</f>
        <v>0.20554999999999879</v>
      </c>
      <c r="G14" s="57">
        <f t="shared" si="2"/>
        <v>3.4975000000000076</v>
      </c>
      <c r="H14" s="57">
        <f t="shared" si="3"/>
        <v>0.30644999999999811</v>
      </c>
      <c r="I14" s="82">
        <f t="shared" si="4"/>
        <v>3.8047000000000022</v>
      </c>
      <c r="J14" s="39">
        <f t="shared" si="0"/>
        <v>50.463899913265095</v>
      </c>
      <c r="K14" s="39">
        <f t="shared" si="1"/>
        <v>41.461876100612628</v>
      </c>
      <c r="L14" s="39">
        <f t="shared" si="5"/>
        <v>1.9712460903526564E-2</v>
      </c>
      <c r="M14" s="39">
        <f t="shared" si="6"/>
        <v>2.6519830735668846</v>
      </c>
      <c r="N14" s="57">
        <f t="shared" si="7"/>
        <v>5.4025284516518699</v>
      </c>
      <c r="O14" s="57">
        <f t="shared" si="8"/>
        <v>91.925776013877723</v>
      </c>
      <c r="P14" s="58">
        <f t="shared" si="9"/>
        <v>8.0545115252187536</v>
      </c>
    </row>
    <row r="15" spans="1:16" s="39" customFormat="1" x14ac:dyDescent="0.2">
      <c r="A15" s="39" t="s">
        <v>82</v>
      </c>
      <c r="B15" s="56">
        <f>MUD!R32-MUD!R33</f>
        <v>1.432499999999981</v>
      </c>
      <c r="C15" s="57">
        <f>MUD!R33</f>
        <v>2.0525000000000113</v>
      </c>
      <c r="D15" s="20">
        <f>SAND!P31</f>
        <v>0</v>
      </c>
      <c r="E15" s="57">
        <f>SAND!P32</f>
        <v>9.380000000000166E-2</v>
      </c>
      <c r="F15" s="57">
        <f>SAND!P33</f>
        <v>0.14470000000000027</v>
      </c>
      <c r="G15" s="57">
        <f t="shared" si="2"/>
        <v>3.4849999999999923</v>
      </c>
      <c r="H15" s="57">
        <f t="shared" si="3"/>
        <v>0.23850000000000193</v>
      </c>
      <c r="I15" s="82">
        <f t="shared" si="4"/>
        <v>3.7234999999999943</v>
      </c>
      <c r="J15" s="39">
        <f t="shared" si="0"/>
        <v>55.122868269102042</v>
      </c>
      <c r="K15" s="39">
        <f t="shared" si="1"/>
        <v>38.471867866254414</v>
      </c>
      <c r="L15" s="39">
        <f t="shared" si="5"/>
        <v>0</v>
      </c>
      <c r="M15" s="39">
        <f t="shared" si="6"/>
        <v>2.5191352222371908</v>
      </c>
      <c r="N15" s="57">
        <f t="shared" si="7"/>
        <v>3.8861286424063515</v>
      </c>
      <c r="O15" s="57">
        <f t="shared" si="8"/>
        <v>93.594736135356456</v>
      </c>
      <c r="P15" s="58">
        <f t="shared" si="9"/>
        <v>6.4052638646435431</v>
      </c>
    </row>
    <row r="17" spans="1:16" s="48" customFormat="1" ht="18.95" x14ac:dyDescent="0.25">
      <c r="A17" s="46" t="s">
        <v>98</v>
      </c>
      <c r="B17" s="47"/>
      <c r="P17" s="49"/>
    </row>
    <row r="18" spans="1:16" s="20" customFormat="1" ht="18.95" x14ac:dyDescent="0.25">
      <c r="A18" s="53"/>
      <c r="B18" s="97" t="s">
        <v>106</v>
      </c>
      <c r="C18" s="98"/>
      <c r="D18" s="98"/>
      <c r="E18" s="98"/>
      <c r="F18" s="98"/>
      <c r="G18" s="98"/>
      <c r="H18" s="99"/>
      <c r="I18" s="98" t="s">
        <v>115</v>
      </c>
      <c r="J18" s="98"/>
      <c r="K18" s="98"/>
      <c r="L18" s="98"/>
      <c r="M18" s="98"/>
      <c r="N18" s="98"/>
      <c r="O18" s="54"/>
      <c r="P18" s="19"/>
    </row>
    <row r="19" spans="1:16" x14ac:dyDescent="0.2">
      <c r="A19" s="32" t="s">
        <v>23</v>
      </c>
      <c r="B19" s="45"/>
      <c r="C19" s="24"/>
      <c r="D19" s="24"/>
      <c r="E19" s="24"/>
      <c r="F19" s="55" t="s">
        <v>110</v>
      </c>
      <c r="G19" s="55" t="s">
        <v>111</v>
      </c>
      <c r="H19" s="79" t="s">
        <v>112</v>
      </c>
      <c r="I19" s="35" t="s">
        <v>121</v>
      </c>
      <c r="J19" s="35" t="s">
        <v>107</v>
      </c>
      <c r="K19" s="35" t="s">
        <v>120</v>
      </c>
      <c r="L19" s="35" t="s">
        <v>108</v>
      </c>
      <c r="M19" s="35" t="s">
        <v>119</v>
      </c>
      <c r="N19" s="55" t="s">
        <v>109</v>
      </c>
    </row>
    <row r="20" spans="1:16" x14ac:dyDescent="0.2">
      <c r="A20" s="32"/>
      <c r="B20" s="45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0" t="s">
        <v>38</v>
      </c>
      <c r="I20" s="33" t="s">
        <v>39</v>
      </c>
      <c r="J20" s="33" t="s">
        <v>40</v>
      </c>
      <c r="K20" s="33" t="s">
        <v>41</v>
      </c>
      <c r="L20" s="33" t="s">
        <v>116</v>
      </c>
      <c r="M20" s="33" t="s">
        <v>118</v>
      </c>
      <c r="N20" s="33" t="s">
        <v>117</v>
      </c>
    </row>
    <row r="21" spans="1:16" x14ac:dyDescent="0.2">
      <c r="A21" s="32"/>
      <c r="B21" s="45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1" t="s">
        <v>27</v>
      </c>
      <c r="I21" s="32"/>
    </row>
    <row r="22" spans="1:16" x14ac:dyDescent="0.2">
      <c r="A22" t="s">
        <v>93</v>
      </c>
      <c r="B22" s="56">
        <f>'for PELLETS'!P4</f>
        <v>0</v>
      </c>
      <c r="C22" s="57">
        <f>'for PELLETS'!P5</f>
        <v>0</v>
      </c>
      <c r="D22" s="57">
        <f>'for PELLETS'!P6</f>
        <v>0</v>
      </c>
      <c r="E22" s="57">
        <f t="shared" ref="E22:E31" si="10">C22+D22</f>
        <v>0</v>
      </c>
      <c r="F22" s="57">
        <f t="shared" ref="F22:F31" si="11">E22-H6</f>
        <v>-3.7600000000001188E-2</v>
      </c>
      <c r="G22" s="57">
        <f t="shared" ref="G22:G31" si="12">C22-E6</f>
        <v>-1.3649999999998386E-2</v>
      </c>
      <c r="H22" s="82">
        <f t="shared" ref="H22:H25" si="13">D22-F6</f>
        <v>-2.3950000000002802E-2</v>
      </c>
      <c r="I22" s="39">
        <f>(F22/G6)*100</f>
        <v>-1.7841043890866568</v>
      </c>
      <c r="J22" s="39">
        <f t="shared" ref="J22:J31" si="14">(F22/I6)*100</f>
        <v>-1.752832035802586</v>
      </c>
      <c r="K22" s="39">
        <f>(G22/G6)*100</f>
        <v>-0.64768683274013872</v>
      </c>
      <c r="L22" s="39">
        <f t="shared" ref="L22:L31" si="15">(G22/I6)*100</f>
        <v>-0.63633397044419449</v>
      </c>
      <c r="M22" s="39">
        <f>(H22/G6)*100</f>
        <v>-1.1364175563465182</v>
      </c>
      <c r="N22" s="57">
        <f t="shared" ref="N22:N31" si="16">(H22/I6)*100</f>
        <v>-1.1164980653583914</v>
      </c>
    </row>
    <row r="23" spans="1:16" s="59" customFormat="1" x14ac:dyDescent="0.2">
      <c r="A23" s="59" t="s">
        <v>92</v>
      </c>
      <c r="B23" s="61">
        <f>'for PELLETS'!P7</f>
        <v>0</v>
      </c>
      <c r="C23" s="77">
        <f>'for PELLETS'!P8</f>
        <v>0</v>
      </c>
      <c r="D23" s="77">
        <f>'for PELLETS'!P9</f>
        <v>0</v>
      </c>
      <c r="E23" s="77">
        <f t="shared" si="10"/>
        <v>0</v>
      </c>
      <c r="F23" s="77">
        <f t="shared" si="11"/>
        <v>-5.6750000000000966E-2</v>
      </c>
      <c r="G23" s="77">
        <f t="shared" si="12"/>
        <v>-1.9550000000002399E-2</v>
      </c>
      <c r="H23" s="83">
        <f t="shared" si="13"/>
        <v>-3.7199999999998568E-2</v>
      </c>
      <c r="I23" s="59">
        <f t="shared" ref="I23:I31" si="17">(F23/G7)*100</f>
        <v>-2.0542986425339715</v>
      </c>
      <c r="J23" s="59">
        <f t="shared" si="14"/>
        <v>-2.0129467056841697</v>
      </c>
      <c r="K23" s="59">
        <f t="shared" ref="K23:K31" si="18">(G23/G7)*100</f>
        <v>-0.70769230769239466</v>
      </c>
      <c r="L23" s="59">
        <f t="shared" si="15"/>
        <v>-0.69344683869832024</v>
      </c>
      <c r="M23" s="59">
        <f t="shared" ref="M23:M31" si="19">(H23/G7)*100</f>
        <v>-1.3466063348415773</v>
      </c>
      <c r="N23" s="77">
        <f t="shared" si="16"/>
        <v>-1.3194998669858495</v>
      </c>
      <c r="O23" s="77"/>
      <c r="P23" s="78"/>
    </row>
    <row r="24" spans="1:16" x14ac:dyDescent="0.2">
      <c r="A24" t="s">
        <v>75</v>
      </c>
      <c r="B24" s="56">
        <f>'for PELLETS'!P10</f>
        <v>0</v>
      </c>
      <c r="C24" s="57">
        <f>'for PELLETS'!P11</f>
        <v>0</v>
      </c>
      <c r="D24" s="57">
        <f>'for PELLETS'!P12</f>
        <v>0</v>
      </c>
      <c r="E24" s="57">
        <f t="shared" si="10"/>
        <v>0</v>
      </c>
      <c r="F24" s="57">
        <f t="shared" si="11"/>
        <v>-0.12774999999999537</v>
      </c>
      <c r="G24" s="57">
        <f t="shared" si="12"/>
        <v>-3.7299999999998334E-2</v>
      </c>
      <c r="H24" s="82">
        <f t="shared" si="13"/>
        <v>-9.0449999999997033E-2</v>
      </c>
      <c r="I24" s="39">
        <f t="shared" si="17"/>
        <v>-4.1242937853105897</v>
      </c>
      <c r="J24" s="39">
        <f t="shared" si="14"/>
        <v>-3.9587239119318136</v>
      </c>
      <c r="K24" s="39">
        <f t="shared" si="18"/>
        <v>-1.2041969330104401</v>
      </c>
      <c r="L24" s="39">
        <f t="shared" si="15"/>
        <v>-1.1558544181217645</v>
      </c>
      <c r="M24" s="39">
        <f t="shared" si="19"/>
        <v>-2.92009685230015</v>
      </c>
      <c r="N24" s="57">
        <f t="shared" si="16"/>
        <v>-2.8028694938100491</v>
      </c>
    </row>
    <row r="25" spans="1:16" x14ac:dyDescent="0.2">
      <c r="A25" t="s">
        <v>76</v>
      </c>
      <c r="B25" s="56">
        <f>'for PELLETS'!P13</f>
        <v>0</v>
      </c>
      <c r="C25" s="57">
        <f>'for PELLETS'!P14</f>
        <v>0</v>
      </c>
      <c r="D25" s="57">
        <f>'for PELLETS'!P15</f>
        <v>0</v>
      </c>
      <c r="E25" s="57">
        <f t="shared" si="10"/>
        <v>0</v>
      </c>
      <c r="F25" s="57">
        <f t="shared" si="11"/>
        <v>-0.15765000000000029</v>
      </c>
      <c r="G25" s="57">
        <f t="shared" si="12"/>
        <v>-5.6000000000000938E-2</v>
      </c>
      <c r="H25" s="82">
        <f t="shared" si="13"/>
        <v>-0.10164999999999935</v>
      </c>
      <c r="I25" s="39">
        <f t="shared" si="17"/>
        <v>-5.1060728744939405</v>
      </c>
      <c r="J25" s="39">
        <f t="shared" si="14"/>
        <v>-4.8555500800788627</v>
      </c>
      <c r="K25" s="39">
        <f t="shared" si="18"/>
        <v>-1.813765182186267</v>
      </c>
      <c r="L25" s="39">
        <f t="shared" si="15"/>
        <v>-1.7247751632376807</v>
      </c>
      <c r="M25" s="39">
        <f t="shared" si="19"/>
        <v>-3.2923076923076744</v>
      </c>
      <c r="N25" s="57">
        <f t="shared" si="16"/>
        <v>-3.1307749168411823</v>
      </c>
    </row>
    <row r="26" spans="1:16" x14ac:dyDescent="0.2">
      <c r="A26" s="39" t="s">
        <v>77</v>
      </c>
      <c r="B26" s="56">
        <f>'for PELLETS'!P16</f>
        <v>0</v>
      </c>
      <c r="C26" s="57">
        <f>'for PELLETS'!P17</f>
        <v>0</v>
      </c>
      <c r="D26" s="57">
        <f>'for PELLETS'!P18</f>
        <v>0</v>
      </c>
      <c r="E26" s="57">
        <f t="shared" si="10"/>
        <v>0</v>
      </c>
      <c r="F26" s="57">
        <f t="shared" si="11"/>
        <v>-0.19179999999999708</v>
      </c>
      <c r="G26" s="57">
        <f t="shared" si="12"/>
        <v>-6.0700000000000642E-2</v>
      </c>
      <c r="H26" s="82">
        <f t="shared" ref="H26:H31" si="20">D26-F10</f>
        <v>-0.13109999999999644</v>
      </c>
      <c r="I26" s="39">
        <f t="shared" si="17"/>
        <v>-5.9472868217053376</v>
      </c>
      <c r="J26" s="39">
        <f t="shared" si="14"/>
        <v>-5.6134394755325836</v>
      </c>
      <c r="K26" s="39">
        <f t="shared" si="18"/>
        <v>-1.8821705426356794</v>
      </c>
      <c r="L26" s="39">
        <f t="shared" si="15"/>
        <v>-1.7765160383985223</v>
      </c>
      <c r="M26" s="39">
        <f t="shared" si="19"/>
        <v>-4.0651162790696587</v>
      </c>
      <c r="N26" s="57">
        <f t="shared" si="16"/>
        <v>-3.8369234371340615</v>
      </c>
    </row>
    <row r="27" spans="1:16" s="38" customFormat="1" x14ac:dyDescent="0.2">
      <c r="A27" t="s">
        <v>78</v>
      </c>
      <c r="B27" s="56">
        <f>'for PELLETS'!P19</f>
        <v>0</v>
      </c>
      <c r="C27" s="57">
        <f>'for PELLETS'!P20</f>
        <v>0</v>
      </c>
      <c r="D27" s="57">
        <f>'for PELLETS'!P21</f>
        <v>0</v>
      </c>
      <c r="E27" s="57">
        <f t="shared" si="10"/>
        <v>0</v>
      </c>
      <c r="F27" s="57">
        <f t="shared" si="11"/>
        <v>-0.15540000000000731</v>
      </c>
      <c r="G27" s="57">
        <f t="shared" si="12"/>
        <v>-5.6249999999998579E-2</v>
      </c>
      <c r="H27" s="82">
        <f t="shared" si="20"/>
        <v>-9.9150000000008731E-2</v>
      </c>
      <c r="I27" s="39">
        <f t="shared" si="17"/>
        <v>-4.7522935779818836</v>
      </c>
      <c r="J27" s="39">
        <f t="shared" si="14"/>
        <v>-4.5366964442111071</v>
      </c>
      <c r="K27" s="39">
        <f t="shared" si="18"/>
        <v>-1.7201834862384919</v>
      </c>
      <c r="L27" s="39">
        <f t="shared" si="15"/>
        <v>-1.6421439831844038</v>
      </c>
      <c r="M27" s="39">
        <f t="shared" si="19"/>
        <v>-3.0321100917433919</v>
      </c>
      <c r="N27" s="57">
        <f t="shared" si="16"/>
        <v>-2.8945524610267035</v>
      </c>
      <c r="O27" s="50"/>
      <c r="P27" s="43"/>
    </row>
    <row r="28" spans="1:16" x14ac:dyDescent="0.2">
      <c r="A28" s="59" t="s">
        <v>79</v>
      </c>
      <c r="B28" s="56">
        <f>'for PELLETS'!P22</f>
        <v>0</v>
      </c>
      <c r="C28" s="57">
        <f>'for PELLETS'!P23</f>
        <v>0</v>
      </c>
      <c r="D28" s="57">
        <f>'for PELLETS'!P24</f>
        <v>0</v>
      </c>
      <c r="E28" s="57">
        <f t="shared" si="10"/>
        <v>0</v>
      </c>
      <c r="F28" s="57">
        <f t="shared" si="11"/>
        <v>-0.23089999999999833</v>
      </c>
      <c r="G28" s="57">
        <f t="shared" si="12"/>
        <v>-6.670000000000087E-2</v>
      </c>
      <c r="H28" s="82">
        <f t="shared" si="20"/>
        <v>-0.16419999999999746</v>
      </c>
      <c r="I28" s="39">
        <f t="shared" si="17"/>
        <v>-7.0235741444866466</v>
      </c>
      <c r="J28" s="39">
        <f t="shared" si="14"/>
        <v>-6.5626421100499837</v>
      </c>
      <c r="K28" s="39">
        <f t="shared" si="18"/>
        <v>-2.0288973384030697</v>
      </c>
      <c r="L28" s="39">
        <f t="shared" si="15"/>
        <v>-1.8957480673033469</v>
      </c>
      <c r="M28" s="39">
        <f t="shared" si="19"/>
        <v>-4.9946768060835769</v>
      </c>
      <c r="N28" s="57">
        <f t="shared" si="16"/>
        <v>-4.6668940427466366</v>
      </c>
    </row>
    <row r="29" spans="1:16" s="31" customFormat="1" x14ac:dyDescent="0.2">
      <c r="A29" s="59" t="s">
        <v>80</v>
      </c>
      <c r="B29" s="56">
        <f>'for PELLETS'!P25</f>
        <v>0</v>
      </c>
      <c r="C29" s="57">
        <f>'for PELLETS'!P26</f>
        <v>0</v>
      </c>
      <c r="D29" s="57">
        <f>'for PELLETS'!P27</f>
        <v>0</v>
      </c>
      <c r="E29" s="57">
        <f t="shared" si="10"/>
        <v>0</v>
      </c>
      <c r="F29" s="57">
        <f t="shared" si="11"/>
        <v>-0.22909999999999542</v>
      </c>
      <c r="G29" s="57">
        <f t="shared" si="12"/>
        <v>-8.3899999999999864E-2</v>
      </c>
      <c r="H29" s="82">
        <f t="shared" si="20"/>
        <v>-0.14519999999999555</v>
      </c>
      <c r="I29" s="39">
        <f t="shared" si="17"/>
        <v>-6.7283406754771029</v>
      </c>
      <c r="J29" s="39">
        <f t="shared" si="14"/>
        <v>-6.2950801654140269</v>
      </c>
      <c r="K29" s="39">
        <f t="shared" si="18"/>
        <v>-2.4640234948604944</v>
      </c>
      <c r="L29" s="39">
        <f t="shared" si="15"/>
        <v>-2.305356725788942</v>
      </c>
      <c r="M29" s="39">
        <f t="shared" si="19"/>
        <v>-4.264317180616608</v>
      </c>
      <c r="N29" s="57">
        <f t="shared" si="16"/>
        <v>-3.9897234396250854</v>
      </c>
      <c r="O29" s="51"/>
      <c r="P29" s="44"/>
    </row>
    <row r="30" spans="1:16" s="31" customFormat="1" x14ac:dyDescent="0.2">
      <c r="A30" s="59" t="s">
        <v>81</v>
      </c>
      <c r="B30" s="56">
        <f>'for PELLETS'!P28</f>
        <v>0</v>
      </c>
      <c r="C30" s="57">
        <f>'for PELLETS'!P29</f>
        <v>0</v>
      </c>
      <c r="D30" s="57">
        <f>'for PELLETS'!P30</f>
        <v>0</v>
      </c>
      <c r="E30" s="57">
        <f t="shared" si="10"/>
        <v>0</v>
      </c>
      <c r="F30" s="57">
        <f t="shared" si="11"/>
        <v>-0.30644999999999811</v>
      </c>
      <c r="G30" s="57">
        <f t="shared" si="12"/>
        <v>-0.10089999999999932</v>
      </c>
      <c r="H30" s="82">
        <f t="shared" si="20"/>
        <v>-0.20554999999999879</v>
      </c>
      <c r="I30" s="39">
        <f t="shared" si="17"/>
        <v>-8.7619728377411707</v>
      </c>
      <c r="J30" s="39">
        <f t="shared" si="14"/>
        <v>-8.0545115252187536</v>
      </c>
      <c r="K30" s="39">
        <f t="shared" si="18"/>
        <v>-2.8849177984274226</v>
      </c>
      <c r="L30" s="39">
        <f t="shared" si="15"/>
        <v>-2.6519830735668846</v>
      </c>
      <c r="M30" s="39">
        <f t="shared" si="19"/>
        <v>-5.8770550393137482</v>
      </c>
      <c r="N30" s="57">
        <f t="shared" si="16"/>
        <v>-5.4025284516518699</v>
      </c>
      <c r="O30" s="51"/>
      <c r="P30" s="44"/>
    </row>
    <row r="31" spans="1:16" s="59" customFormat="1" ht="14.25" customHeight="1" x14ac:dyDescent="0.2">
      <c r="A31" s="39" t="s">
        <v>82</v>
      </c>
      <c r="B31" s="61">
        <f>'for PELLETS'!P31</f>
        <v>0</v>
      </c>
      <c r="C31" s="77">
        <f>'for PELLETS'!P32</f>
        <v>0</v>
      </c>
      <c r="D31" s="77">
        <f>'for PELLETS'!P33</f>
        <v>0</v>
      </c>
      <c r="E31" s="57">
        <f t="shared" si="10"/>
        <v>0</v>
      </c>
      <c r="F31" s="57">
        <f t="shared" si="11"/>
        <v>-0.23850000000000193</v>
      </c>
      <c r="G31" s="57">
        <f t="shared" si="12"/>
        <v>-9.380000000000166E-2</v>
      </c>
      <c r="H31" s="82">
        <f t="shared" si="20"/>
        <v>-0.14470000000000027</v>
      </c>
      <c r="I31" s="39">
        <f t="shared" si="17"/>
        <v>-6.8436154949785504</v>
      </c>
      <c r="J31" s="39">
        <f t="shared" si="14"/>
        <v>-6.4052638646435431</v>
      </c>
      <c r="K31" s="39">
        <f t="shared" si="18"/>
        <v>-2.6915351506456777</v>
      </c>
      <c r="L31" s="39">
        <f t="shared" si="15"/>
        <v>-2.5191352222371908</v>
      </c>
      <c r="M31" s="39">
        <f t="shared" si="19"/>
        <v>-4.1520803443328722</v>
      </c>
      <c r="N31" s="57">
        <f t="shared" si="16"/>
        <v>-3.8861286424063515</v>
      </c>
      <c r="O31" s="77"/>
      <c r="P31" s="78"/>
    </row>
    <row r="33" spans="1:1" x14ac:dyDescent="0.2">
      <c r="A33" s="38" t="s">
        <v>114</v>
      </c>
    </row>
    <row r="34" spans="1:1" x14ac:dyDescent="0.2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F15" sqref="F15"/>
    </sheetView>
  </sheetViews>
  <sheetFormatPr defaultColWidth="11.42578125" defaultRowHeight="15" x14ac:dyDescent="0.25"/>
  <cols>
    <col min="1" max="1" width="22.140625" style="58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6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7" bestFit="1" customWidth="1"/>
    <col min="15" max="15" width="12.7109375" style="57" customWidth="1"/>
    <col min="16" max="16" width="16.7109375" style="58" bestFit="1" customWidth="1"/>
    <col min="17" max="19" width="16.7109375" style="57" customWidth="1"/>
    <col min="20" max="20" width="12.140625" style="57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8" customWidth="1"/>
    <col min="25" max="25" width="33" style="39" customWidth="1"/>
    <col min="26" max="16384" width="11.42578125" style="39"/>
  </cols>
  <sheetData>
    <row r="1" spans="1:24" ht="18.95" x14ac:dyDescent="0.25">
      <c r="A1" s="62" t="s">
        <v>97</v>
      </c>
      <c r="B1" s="57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95" x14ac:dyDescent="0.2">
      <c r="A3" s="42"/>
      <c r="B3" s="101" t="s">
        <v>51</v>
      </c>
      <c r="C3" s="102"/>
      <c r="D3" s="102"/>
      <c r="E3" s="102"/>
      <c r="F3" s="102"/>
      <c r="G3" s="102"/>
      <c r="H3" s="102"/>
      <c r="I3" s="102"/>
      <c r="J3" s="96" t="s">
        <v>54</v>
      </c>
      <c r="K3" s="93"/>
      <c r="L3" s="93"/>
      <c r="M3" s="93"/>
      <c r="N3" s="93"/>
      <c r="O3" s="93"/>
      <c r="P3" s="103"/>
      <c r="Q3" s="96" t="s">
        <v>67</v>
      </c>
      <c r="R3" s="93"/>
      <c r="S3" s="93"/>
      <c r="T3" s="93"/>
      <c r="U3" s="93"/>
      <c r="V3" s="93"/>
      <c r="W3" s="93"/>
      <c r="X3" s="103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5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">
      <c r="A6" t="s">
        <v>93</v>
      </c>
      <c r="B6" s="57">
        <f>MUD!S5-MUD!S6</f>
        <v>0.73749999999999072</v>
      </c>
      <c r="C6" s="39">
        <f>MUD!S6</f>
        <v>1.1049999999999993</v>
      </c>
      <c r="D6" s="39">
        <f>SAND!Q4</f>
        <v>0</v>
      </c>
      <c r="E6" s="39">
        <f>SAND!Q5</f>
        <v>1.1100000000002552E-2</v>
      </c>
      <c r="F6" s="39">
        <f>SAND!Q6</f>
        <v>2.1000000000000796E-2</v>
      </c>
      <c r="G6" s="39">
        <f t="shared" ref="G6:G15" si="0">B6+C6</f>
        <v>1.84249999999999</v>
      </c>
      <c r="H6" s="39">
        <f t="shared" ref="H6:H15" si="1">E6+F6</f>
        <v>3.2100000000003348E-2</v>
      </c>
      <c r="I6" s="39">
        <f>SUM(B6:F6)</f>
        <v>1.8745999999999934</v>
      </c>
      <c r="J6" s="56">
        <f t="shared" ref="J6:J15" si="2">(C6/I6)*100</f>
        <v>58.945908460471742</v>
      </c>
      <c r="K6" s="39">
        <f t="shared" ref="K6:K15" si="3">(B6/I6)*100</f>
        <v>39.341726234929766</v>
      </c>
      <c r="L6" s="39">
        <f t="shared" ref="L6:L15" si="4">(D6/I6)*100</f>
        <v>0</v>
      </c>
      <c r="M6" s="39">
        <f t="shared" ref="M6:M15" si="5">(E6/I6)*100</f>
        <v>0.59212632028179835</v>
      </c>
      <c r="N6" s="57">
        <f t="shared" ref="N6:N15" si="6">(F6/I6)*100</f>
        <v>1.1202389843167007</v>
      </c>
      <c r="O6" s="57">
        <f t="shared" ref="O6:O15" si="7">(G6/I6)*100</f>
        <v>98.287634695401508</v>
      </c>
      <c r="P6" s="58">
        <f t="shared" ref="P6:P15" si="8">(H6/I6)*100</f>
        <v>1.712365304598499</v>
      </c>
      <c r="Q6" s="57">
        <f>(I6/'Final-Total Dry Solids &amp; Pellet'!I6)*100</f>
        <v>87.389865274346064</v>
      </c>
      <c r="R6" s="57">
        <f>(G6/'Final-Total Dry Solids &amp; Pellet'!I6)*100</f>
        <v>85.893431541652788</v>
      </c>
      <c r="S6" s="57">
        <f>(H6/'Final-Total Dry Solids &amp; Pellet'!I6)*100</f>
        <v>1.496433732693274</v>
      </c>
      <c r="T6" s="57">
        <f>(C6/'Final-Total Dry Solids &amp; Pellet'!I6)*100</f>
        <v>51.512749988345604</v>
      </c>
      <c r="U6" s="57">
        <f>(B6/'Final-Total Dry Solids &amp; Pellet'!I6)*100</f>
        <v>34.380681553307177</v>
      </c>
      <c r="V6" s="57">
        <f>(D6/'Final-Total Dry Solids &amp; Pellet'!I6)*100</f>
        <v>0</v>
      </c>
      <c r="W6" s="57">
        <f>(E6/'Final-Total Dry Solids &amp; Pellet'!I6)*100</f>
        <v>0.51745839354820644</v>
      </c>
      <c r="X6" s="58">
        <f>(F6/'Final-Total Dry Solids &amp; Pellet'!I6)*100</f>
        <v>0.9789753391450674</v>
      </c>
    </row>
    <row r="7" spans="1:24" x14ac:dyDescent="0.2">
      <c r="A7" s="39" t="s">
        <v>92</v>
      </c>
      <c r="B7" s="57">
        <f>MUD!S8-MUD!S9</f>
        <v>1.1325000000000027</v>
      </c>
      <c r="C7" s="39">
        <f>MUD!S9</f>
        <v>1.3524999999999998</v>
      </c>
      <c r="D7" s="39">
        <f>SAND!Q7</f>
        <v>0</v>
      </c>
      <c r="E7" s="39">
        <f>SAND!Q8</f>
        <v>1.7099999999999227E-2</v>
      </c>
      <c r="F7" s="39">
        <f>SAND!Q9</f>
        <v>3.4799999999997056E-2</v>
      </c>
      <c r="G7" s="39">
        <f t="shared" si="0"/>
        <v>2.4850000000000025</v>
      </c>
      <c r="H7" s="39">
        <f t="shared" si="1"/>
        <v>5.1899999999996282E-2</v>
      </c>
      <c r="I7" s="39">
        <f t="shared" ref="I7:I15" si="9">SUM(B7:F7)</f>
        <v>2.5368999999999988</v>
      </c>
      <c r="J7" s="56">
        <f t="shared" si="2"/>
        <v>53.313098663723459</v>
      </c>
      <c r="K7" s="39">
        <f t="shared" si="3"/>
        <v>44.641097402341565</v>
      </c>
      <c r="L7" s="39">
        <f t="shared" si="4"/>
        <v>0</v>
      </c>
      <c r="M7" s="39">
        <f t="shared" si="5"/>
        <v>0.67405100713466182</v>
      </c>
      <c r="N7" s="57">
        <f t="shared" si="6"/>
        <v>1.3717529268003104</v>
      </c>
      <c r="O7" s="57">
        <f t="shared" si="7"/>
        <v>97.954196066065023</v>
      </c>
      <c r="P7" s="58">
        <f t="shared" si="8"/>
        <v>2.0458039339349718</v>
      </c>
      <c r="Q7" s="57">
        <f>(I7/'Final-Total Dry Solids &amp; Pellet'!I7)*100</f>
        <v>89.984925068723882</v>
      </c>
      <c r="R7" s="57">
        <f>(G7/'Final-Total Dry Solids &amp; Pellet'!I7)*100</f>
        <v>88.144009931719509</v>
      </c>
      <c r="S7" s="57">
        <f>(H7/'Final-Total Dry Solids &amp; Pellet'!I7)*100</f>
        <v>1.8409151370043901</v>
      </c>
      <c r="T7" s="57">
        <f>(C7/'Final-Total Dry Solids &amp; Pellet'!I7)*100</f>
        <v>47.973751884366386</v>
      </c>
      <c r="U7" s="57">
        <f>(B7/'Final-Total Dry Solids &amp; Pellet'!I7)*100</f>
        <v>40.170258047353109</v>
      </c>
      <c r="V7" s="57">
        <f>(D7/'Final-Total Dry Solids &amp; Pellet'!I7)*100</f>
        <v>0</v>
      </c>
      <c r="W7" s="57">
        <f>(E7/'Final-Total Dry Solids &amp; Pellet'!I7)*100</f>
        <v>0.6065442936951041</v>
      </c>
      <c r="X7" s="58">
        <f>(F7/'Final-Total Dry Solids &amp; Pellet'!I7)*100</f>
        <v>1.2343708433092859</v>
      </c>
    </row>
    <row r="8" spans="1:24" ht="15.75" customHeight="1" x14ac:dyDescent="0.2">
      <c r="A8" t="s">
        <v>75</v>
      </c>
      <c r="B8" s="57">
        <f>MUD!S11-MUD!S12</f>
        <v>1.3224999999999985</v>
      </c>
      <c r="C8" s="39">
        <f>MUD!S12</f>
        <v>1.4649999999999985</v>
      </c>
      <c r="D8" s="39">
        <f>SAND!Q10</f>
        <v>1.3500000000021828E-3</v>
      </c>
      <c r="E8" s="39">
        <f>SAND!Q11</f>
        <v>3.4499999999997755E-2</v>
      </c>
      <c r="F8" s="39">
        <f>SAND!Q12</f>
        <v>8.634999999999593E-2</v>
      </c>
      <c r="G8" s="39">
        <f t="shared" si="0"/>
        <v>2.787499999999997</v>
      </c>
      <c r="H8" s="39">
        <f t="shared" si="1"/>
        <v>0.12084999999999368</v>
      </c>
      <c r="I8" s="39">
        <f t="shared" si="9"/>
        <v>2.9096999999999928</v>
      </c>
      <c r="J8" s="56">
        <f t="shared" si="2"/>
        <v>50.348833213046099</v>
      </c>
      <c r="K8" s="39">
        <f t="shared" si="3"/>
        <v>45.451421108705425</v>
      </c>
      <c r="L8" s="39">
        <f t="shared" si="4"/>
        <v>4.6396535725407639E-2</v>
      </c>
      <c r="M8" s="39">
        <f t="shared" si="5"/>
        <v>1.1856892463139788</v>
      </c>
      <c r="N8" s="57">
        <f t="shared" si="6"/>
        <v>2.9676598962090983</v>
      </c>
      <c r="O8" s="57">
        <f t="shared" si="7"/>
        <v>95.80025432175151</v>
      </c>
      <c r="P8" s="58">
        <f t="shared" si="8"/>
        <v>4.1533491425230773</v>
      </c>
      <c r="Q8" s="57">
        <f>(I8/'Final-Total Dry Solids &amp; Pellet'!I8)*100</f>
        <v>90.165941029732977</v>
      </c>
      <c r="R8" s="57">
        <f>(G8/'Final-Total Dry Solids &amp; Pellet'!I8)*100</f>
        <v>86.379200818084684</v>
      </c>
      <c r="S8" s="57">
        <f>(H8/'Final-Total Dry Solids &amp; Pellet'!I8)*100</f>
        <v>3.7449063386062775</v>
      </c>
      <c r="T8" s="57">
        <f>(C8/'Final-Total Dry Solids &amp; Pellet'!I8)*100</f>
        <v>45.397499264033748</v>
      </c>
      <c r="U8" s="57">
        <f>(B8/'Final-Total Dry Solids &amp; Pellet'!I8)*100</f>
        <v>40.981701554050936</v>
      </c>
      <c r="V8" s="57">
        <f>(D8/'Final-Total Dry Solids &amp; Pellet'!I8)*100</f>
        <v>4.1833873042010042E-2</v>
      </c>
      <c r="W8" s="57">
        <f>(E8/'Final-Total Dry Solids &amp; Pellet'!I8)*100</f>
        <v>1.0690878666273476</v>
      </c>
      <c r="X8" s="58">
        <f>(F8/'Final-Total Dry Solids &amp; Pellet'!I8)*100</f>
        <v>2.6758184719789306</v>
      </c>
    </row>
    <row r="9" spans="1:24" x14ac:dyDescent="0.2">
      <c r="A9" t="s">
        <v>76</v>
      </c>
      <c r="B9" s="57">
        <f>MUD!S14-MUD!S15</f>
        <v>1.2999999999999898</v>
      </c>
      <c r="C9" s="39">
        <f>MUD!S15</f>
        <v>1.4725000000000088</v>
      </c>
      <c r="D9" s="39">
        <f>SAND!Q13</f>
        <v>1.3499999999986301E-3</v>
      </c>
      <c r="E9" s="39">
        <f>SAND!Q14</f>
        <v>4.8749999999998295E-2</v>
      </c>
      <c r="F9" s="39">
        <f>SAND!Q15</f>
        <v>9.5199999999998397E-2</v>
      </c>
      <c r="G9" s="39">
        <f t="shared" si="0"/>
        <v>2.7724999999999986</v>
      </c>
      <c r="H9" s="39">
        <f t="shared" si="1"/>
        <v>0.14394999999999669</v>
      </c>
      <c r="I9" s="39">
        <f t="shared" si="9"/>
        <v>2.917799999999994</v>
      </c>
      <c r="J9" s="56">
        <f t="shared" si="2"/>
        <v>50.466104599356086</v>
      </c>
      <c r="K9" s="39">
        <f t="shared" si="3"/>
        <v>44.55411611488082</v>
      </c>
      <c r="L9" s="39">
        <f t="shared" si="4"/>
        <v>4.6267735965406571E-2</v>
      </c>
      <c r="M9" s="39">
        <f t="shared" si="5"/>
        <v>1.6707793543079854</v>
      </c>
      <c r="N9" s="57">
        <f t="shared" si="6"/>
        <v>3.2627321954897046</v>
      </c>
      <c r="O9" s="57">
        <f t="shared" si="7"/>
        <v>95.020220714236899</v>
      </c>
      <c r="P9" s="58">
        <f t="shared" si="8"/>
        <v>4.9335115497976894</v>
      </c>
      <c r="Q9" s="57">
        <f>(I9/'Final-Total Dry Solids &amp; Pellet'!I9)*100</f>
        <v>89.866945915978746</v>
      </c>
      <c r="R9" s="57">
        <f>(G9/'Final-Total Dry Solids &amp; Pellet'!I9)*100</f>
        <v>85.391770358506918</v>
      </c>
      <c r="S9" s="57">
        <f>(H9/'Final-Total Dry Solids &amp; Pellet'!I9)*100</f>
        <v>4.4335961562152546</v>
      </c>
      <c r="T9" s="57">
        <f>(C9/'Final-Total Dry Solids &amp; Pellet'!I9)*100</f>
        <v>45.352346926204596</v>
      </c>
      <c r="U9" s="57">
        <f>(B9/'Final-Total Dry Solids &amp; Pellet'!I9)*100</f>
        <v>40.039423432302321</v>
      </c>
      <c r="V9" s="57">
        <f>(D9/'Final-Total Dry Solids &amp; Pellet'!I9)*100</f>
        <v>4.1579401256579766E-2</v>
      </c>
      <c r="W9" s="57">
        <f>(E9/'Final-Total Dry Solids &amp; Pellet'!I9)*100</f>
        <v>1.5014783787112962</v>
      </c>
      <c r="X9" s="58">
        <f>(F9/'Final-Total Dry Solids &amp; Pellet'!I9)*100</f>
        <v>2.9321177775039584</v>
      </c>
    </row>
    <row r="10" spans="1:24" x14ac:dyDescent="0.2">
      <c r="A10" s="39" t="s">
        <v>77</v>
      </c>
      <c r="B10" s="57">
        <f>MUD!S17-MUD!S18</f>
        <v>1.3375000000000137</v>
      </c>
      <c r="C10" s="39">
        <f>MUD!S18</f>
        <v>1.5649999999999928</v>
      </c>
      <c r="D10" s="39">
        <f>SAND!Q16</f>
        <v>0</v>
      </c>
      <c r="E10" s="39">
        <f>SAND!Q17</f>
        <v>5.8300000000002683E-2</v>
      </c>
      <c r="F10" s="39">
        <f>SAND!Q18</f>
        <v>0.12719999999999487</v>
      </c>
      <c r="G10" s="39">
        <f t="shared" si="0"/>
        <v>2.9025000000000065</v>
      </c>
      <c r="H10" s="39">
        <f t="shared" si="1"/>
        <v>0.18549999999999756</v>
      </c>
      <c r="I10" s="39">
        <f t="shared" si="9"/>
        <v>3.0880000000000041</v>
      </c>
      <c r="J10" s="56">
        <f t="shared" si="2"/>
        <v>50.680051813471202</v>
      </c>
      <c r="K10" s="39">
        <f t="shared" si="3"/>
        <v>43.312823834197275</v>
      </c>
      <c r="L10" s="39">
        <f t="shared" si="4"/>
        <v>0</v>
      </c>
      <c r="M10" s="39">
        <f t="shared" si="5"/>
        <v>1.8879533678757321</v>
      </c>
      <c r="N10" s="57">
        <f t="shared" si="6"/>
        <v>4.1191709844557867</v>
      </c>
      <c r="O10" s="57">
        <f t="shared" si="7"/>
        <v>93.992875647668484</v>
      </c>
      <c r="P10" s="58">
        <f t="shared" si="8"/>
        <v>6.0071243523315196</v>
      </c>
      <c r="Q10" s="57">
        <f>(I10/'Final-Total Dry Solids &amp; Pellet'!I10)*100</f>
        <v>90.376960899087095</v>
      </c>
      <c r="R10" s="57">
        <f>(G10/'Final-Total Dry Solids &amp; Pellet'!I10)*100</f>
        <v>84.947904472020895</v>
      </c>
      <c r="S10" s="57">
        <f>(H10/'Final-Total Dry Solids &amp; Pellet'!I10)*100</f>
        <v>5.4290564270661958</v>
      </c>
      <c r="T10" s="57">
        <f>(C10/'Final-Total Dry Solids &amp; Pellet'!I10)*100</f>
        <v>45.80309061109795</v>
      </c>
      <c r="U10" s="57">
        <f>(B10/'Final-Total Dry Solids &amp; Pellet'!I10)*100</f>
        <v>39.144813860922952</v>
      </c>
      <c r="V10" s="57">
        <f>(D10/'Final-Total Dry Solids &amp; Pellet'!I10)*100</f>
        <v>0</v>
      </c>
      <c r="W10" s="57">
        <f>(E10/'Final-Total Dry Solids &amp; Pellet'!I10)*100</f>
        <v>1.7062748770780485</v>
      </c>
      <c r="X10" s="58">
        <f>(F10/'Final-Total Dry Solids &amp; Pellet'!I10)*100</f>
        <v>3.7227815499881474</v>
      </c>
    </row>
    <row r="11" spans="1:24" x14ac:dyDescent="0.2">
      <c r="A11" t="s">
        <v>78</v>
      </c>
      <c r="B11" s="57">
        <f>MUD!S20-MUD!S21</f>
        <v>1.3949999999999907</v>
      </c>
      <c r="C11" s="39">
        <f>MUD!S21</f>
        <v>1.5649999999999928</v>
      </c>
      <c r="D11" s="39">
        <f>SAND!Q19</f>
        <v>0</v>
      </c>
      <c r="E11" s="39">
        <f>SAND!Q20</f>
        <v>5.3599999999995873E-2</v>
      </c>
      <c r="F11" s="39">
        <f>SAND!Q21</f>
        <v>9.6900000000005093E-2</v>
      </c>
      <c r="G11" s="39">
        <f t="shared" si="0"/>
        <v>2.9599999999999835</v>
      </c>
      <c r="H11" s="39">
        <f t="shared" si="1"/>
        <v>0.15050000000000097</v>
      </c>
      <c r="I11" s="39">
        <f t="shared" si="9"/>
        <v>3.1104999999999845</v>
      </c>
      <c r="J11" s="56">
        <f t="shared" si="2"/>
        <v>50.313454428548489</v>
      </c>
      <c r="K11" s="39">
        <f t="shared" si="3"/>
        <v>44.848095161549509</v>
      </c>
      <c r="L11" s="39">
        <f t="shared" si="4"/>
        <v>0</v>
      </c>
      <c r="M11" s="39">
        <f t="shared" si="5"/>
        <v>1.723195627712462</v>
      </c>
      <c r="N11" s="57">
        <f t="shared" si="6"/>
        <v>3.1152547821895378</v>
      </c>
      <c r="O11" s="57">
        <f t="shared" si="7"/>
        <v>95.161549590098005</v>
      </c>
      <c r="P11" s="58">
        <f t="shared" si="8"/>
        <v>4.8384504099020003</v>
      </c>
      <c r="Q11" s="57">
        <f>(I11/'Final-Total Dry Solids &amp; Pellet'!I11)*100</f>
        <v>90.80691306124784</v>
      </c>
      <c r="R11" s="57">
        <f>(G11/'Final-Total Dry Solids &amp; Pellet'!I11)*100</f>
        <v>86.413265604016544</v>
      </c>
      <c r="S11" s="57">
        <f>(H11/'Final-Total Dry Solids &amp; Pellet'!I11)*100</f>
        <v>4.3936474572312996</v>
      </c>
      <c r="T11" s="57">
        <f>(C11/'Final-Total Dry Solids &amp; Pellet'!I11)*100</f>
        <v>45.688094821042576</v>
      </c>
      <c r="U11" s="57">
        <f>(B11/'Final-Total Dry Solids &amp; Pellet'!I11)*100</f>
        <v>40.725170782973969</v>
      </c>
      <c r="V11" s="57">
        <f>(D11/'Final-Total Dry Solids &amp; Pellet'!I11)*100</f>
        <v>0</v>
      </c>
      <c r="W11" s="57">
        <f>(E11/'Final-Total Dry Solids &amp; Pellet'!I11)*100</f>
        <v>1.5647807555320796</v>
      </c>
      <c r="X11" s="58">
        <f>(F11/'Final-Total Dry Solids &amp; Pellet'!I11)*100</f>
        <v>2.8288667016992197</v>
      </c>
    </row>
    <row r="12" spans="1:24" x14ac:dyDescent="0.2">
      <c r="A12" s="59" t="s">
        <v>79</v>
      </c>
      <c r="B12" s="57">
        <f>MUD!S23-MUD!S24</f>
        <v>1.3350000000000084</v>
      </c>
      <c r="C12" s="39">
        <f>MUD!S24</f>
        <v>1.6299999999999968</v>
      </c>
      <c r="D12" s="39">
        <f>SAND!Q22</f>
        <v>0</v>
      </c>
      <c r="E12" s="39">
        <f>SAND!Q23</f>
        <v>6.5500000000000114E-2</v>
      </c>
      <c r="F12" s="39">
        <f>SAND!Q24</f>
        <v>0.16110000000000113</v>
      </c>
      <c r="G12" s="39">
        <f t="shared" si="0"/>
        <v>2.9650000000000052</v>
      </c>
      <c r="H12" s="39">
        <f t="shared" si="1"/>
        <v>0.22660000000000124</v>
      </c>
      <c r="I12" s="39">
        <f t="shared" si="9"/>
        <v>3.1916000000000064</v>
      </c>
      <c r="J12" s="56">
        <f t="shared" si="2"/>
        <v>51.071562852487574</v>
      </c>
      <c r="K12" s="39">
        <f t="shared" si="3"/>
        <v>41.828549943602134</v>
      </c>
      <c r="L12" s="39">
        <f t="shared" si="4"/>
        <v>0</v>
      </c>
      <c r="M12" s="39">
        <f t="shared" si="5"/>
        <v>2.0522621882441401</v>
      </c>
      <c r="N12" s="57">
        <f t="shared" si="6"/>
        <v>5.0476250156661493</v>
      </c>
      <c r="O12" s="57">
        <f t="shared" si="7"/>
        <v>92.900112796089701</v>
      </c>
      <c r="P12" s="58">
        <f t="shared" si="8"/>
        <v>7.0998872039102894</v>
      </c>
      <c r="Q12" s="57">
        <f>(I12/'Final-Total Dry Solids &amp; Pellet'!I12)*100</f>
        <v>90.711687130514164</v>
      </c>
      <c r="R12" s="57">
        <f>(G12/'Final-Total Dry Solids &amp; Pellet'!I12)*100</f>
        <v>84.271259663483661</v>
      </c>
      <c r="S12" s="57">
        <f>(H12/'Final-Total Dry Solids &amp; Pellet'!I12)*100</f>
        <v>6.4404274670305117</v>
      </c>
      <c r="T12" s="57">
        <f>(C12/'Final-Total Dry Solids &amp; Pellet'!I12)*100</f>
        <v>46.327876307412424</v>
      </c>
      <c r="U12" s="57">
        <f>(B12/'Final-Total Dry Solids &amp; Pellet'!I12)*100</f>
        <v>37.943383356071223</v>
      </c>
      <c r="V12" s="57">
        <f>(D12/'Final-Total Dry Solids &amp; Pellet'!I12)*100</f>
        <v>0</v>
      </c>
      <c r="W12" s="57">
        <f>(E12/'Final-Total Dry Solids &amp; Pellet'!I12)*100</f>
        <v>1.8616416552978681</v>
      </c>
      <c r="X12" s="58">
        <f>(F12/'Final-Total Dry Solids &amp; Pellet'!I12)*100</f>
        <v>4.5787858117326437</v>
      </c>
    </row>
    <row r="13" spans="1:24" x14ac:dyDescent="0.2">
      <c r="A13" s="59" t="s">
        <v>80</v>
      </c>
      <c r="B13" s="57">
        <f>MUD!S26-MUD!S27</f>
        <v>1.4274999999999927</v>
      </c>
      <c r="C13" s="39">
        <f>MUD!S27</f>
        <v>1.6325000000000021</v>
      </c>
      <c r="D13" s="39">
        <f>SAND!Q25</f>
        <v>5.000000000002558E-3</v>
      </c>
      <c r="E13" s="39">
        <f>SAND!Q26</f>
        <v>7.8250000000000597E-2</v>
      </c>
      <c r="F13" s="39">
        <f>SAND!Q27</f>
        <v>0.14109999999999445</v>
      </c>
      <c r="G13" s="39">
        <f t="shared" si="0"/>
        <v>3.0599999999999947</v>
      </c>
      <c r="H13" s="39">
        <f t="shared" si="1"/>
        <v>0.21934999999999505</v>
      </c>
      <c r="I13" s="39">
        <f t="shared" si="9"/>
        <v>3.2843499999999923</v>
      </c>
      <c r="J13" s="56">
        <f t="shared" si="2"/>
        <v>49.70542116400523</v>
      </c>
      <c r="K13" s="39">
        <f t="shared" si="3"/>
        <v>43.463699057652079</v>
      </c>
      <c r="L13" s="39">
        <f t="shared" si="4"/>
        <v>0.15223712454526983</v>
      </c>
      <c r="M13" s="39">
        <f t="shared" si="5"/>
        <v>2.3825109991322724</v>
      </c>
      <c r="N13" s="57">
        <f t="shared" si="6"/>
        <v>4.2961316546651478</v>
      </c>
      <c r="O13" s="57">
        <f t="shared" si="7"/>
        <v>93.169120221657309</v>
      </c>
      <c r="P13" s="58">
        <f t="shared" si="8"/>
        <v>6.6786426537974206</v>
      </c>
      <c r="Q13" s="57">
        <f>(I13/'Final-Total Dry Solids &amp; Pellet'!I13)*100</f>
        <v>90.245510874194352</v>
      </c>
      <c r="R13" s="57">
        <f>(G13/'Final-Total Dry Solids &amp; Pellet'!I13)*100</f>
        <v>84.080948521026954</v>
      </c>
      <c r="S13" s="57">
        <f>(H13/'Final-Total Dry Solids &amp; Pellet'!I13)*100</f>
        <v>6.0271751823813329</v>
      </c>
      <c r="T13" s="57">
        <f>(C13/'Final-Total Dry Solids &amp; Pellet'!I13)*100</f>
        <v>44.856911261626443</v>
      </c>
      <c r="U13" s="57">
        <f>(B13/'Final-Total Dry Solids &amp; Pellet'!I13)*100</f>
        <v>39.224037259400511</v>
      </c>
      <c r="V13" s="57">
        <f>(D13/'Final-Total Dry Solids &amp; Pellet'!I13)*100</f>
        <v>0.13738717078606227</v>
      </c>
      <c r="W13" s="57">
        <f>(E13/'Final-Total Dry Solids &amp; Pellet'!I13)*100</f>
        <v>2.1501092228007912</v>
      </c>
      <c r="X13" s="58">
        <f>(F13/'Final-Total Dry Solids &amp; Pellet'!I13)*100</f>
        <v>3.8770659595805417</v>
      </c>
    </row>
    <row r="14" spans="1:24" x14ac:dyDescent="0.2">
      <c r="A14" s="59" t="s">
        <v>81</v>
      </c>
      <c r="B14" s="57">
        <f>MUD!S29-MUD!S30</f>
        <v>1.5450000000000186</v>
      </c>
      <c r="C14" s="39">
        <f>MUD!S30</f>
        <v>1.6174999999999926</v>
      </c>
      <c r="D14" s="39">
        <f>SAND!Q28</f>
        <v>-3.0000000000285354E-4</v>
      </c>
      <c r="E14" s="39">
        <f>SAND!Q29</f>
        <v>9.4950000000000756E-2</v>
      </c>
      <c r="F14" s="39">
        <f>SAND!Q30</f>
        <v>0.19969999999999999</v>
      </c>
      <c r="G14" s="39">
        <f t="shared" si="0"/>
        <v>3.1625000000000112</v>
      </c>
      <c r="H14" s="39">
        <f t="shared" si="1"/>
        <v>0.29465000000000074</v>
      </c>
      <c r="I14" s="39">
        <f t="shared" si="9"/>
        <v>3.4568500000000091</v>
      </c>
      <c r="J14" s="56">
        <f t="shared" si="2"/>
        <v>46.791153796085695</v>
      </c>
      <c r="K14" s="39">
        <f t="shared" si="3"/>
        <v>44.693868695489087</v>
      </c>
      <c r="L14" s="39">
        <f t="shared" si="4"/>
        <v>-8.6784211060026532E-3</v>
      </c>
      <c r="M14" s="39">
        <f t="shared" si="5"/>
        <v>2.7467202800237356</v>
      </c>
      <c r="N14" s="57">
        <f t="shared" si="6"/>
        <v>5.7769356495074842</v>
      </c>
      <c r="O14" s="57">
        <f t="shared" si="7"/>
        <v>91.485022491574782</v>
      </c>
      <c r="P14" s="58">
        <f t="shared" si="8"/>
        <v>8.5236559295312198</v>
      </c>
      <c r="Q14" s="57">
        <f>(I14/'Final-Total Dry Solids &amp; Pellet'!I14)*100</f>
        <v>90.857360632901589</v>
      </c>
      <c r="R14" s="57">
        <f>(G14/'Final-Total Dry Solids &amp; Pellet'!I14)*100</f>
        <v>83.120876810261237</v>
      </c>
      <c r="S14" s="57">
        <f>(H14/'Final-Total Dry Solids &amp; Pellet'!I14)*100</f>
        <v>7.744368807001881</v>
      </c>
      <c r="T14" s="57">
        <f>(C14/'Final-Total Dry Solids &amp; Pellet'!I14)*100</f>
        <v>42.513207348805203</v>
      </c>
      <c r="U14" s="57">
        <f>(B14/'Final-Total Dry Solids &amp; Pellet'!I14)*100</f>
        <v>40.607669461456034</v>
      </c>
      <c r="V14" s="57">
        <f>(D14/'Final-Total Dry Solids &amp; Pellet'!I14)*100</f>
        <v>-7.8849843615226792E-3</v>
      </c>
      <c r="W14" s="57">
        <f>(E14/'Final-Total Dry Solids &amp; Pellet'!I14)*100</f>
        <v>2.4955975503982102</v>
      </c>
      <c r="X14" s="58">
        <f>(F14/'Final-Total Dry Solids &amp; Pellet'!I14)*100</f>
        <v>5.2487712566036713</v>
      </c>
    </row>
    <row r="15" spans="1:24" x14ac:dyDescent="0.2">
      <c r="A15" s="39" t="s">
        <v>82</v>
      </c>
      <c r="B15" s="39">
        <f>MUD!S32-MUD!S33</f>
        <v>1.4299999999999868</v>
      </c>
      <c r="C15" s="39">
        <f>MUD!S33</f>
        <v>1.7200000000000091</v>
      </c>
      <c r="D15" s="39">
        <f>SAND!Q31</f>
        <v>0</v>
      </c>
      <c r="E15" s="39">
        <f>SAND!Q32</f>
        <v>9.2549999999999244E-2</v>
      </c>
      <c r="F15" s="39">
        <f>SAND!Q33</f>
        <v>0.14294999999999902</v>
      </c>
      <c r="G15" s="39">
        <f t="shared" si="0"/>
        <v>3.1499999999999959</v>
      </c>
      <c r="H15" s="39">
        <f t="shared" si="1"/>
        <v>0.23549999999999827</v>
      </c>
      <c r="I15" s="39">
        <f t="shared" si="9"/>
        <v>3.3854999999999942</v>
      </c>
      <c r="J15" s="56">
        <f t="shared" si="2"/>
        <v>50.804903263920011</v>
      </c>
      <c r="K15" s="39">
        <f t="shared" si="3"/>
        <v>42.238960271746841</v>
      </c>
      <c r="L15" s="39">
        <f t="shared" si="4"/>
        <v>0</v>
      </c>
      <c r="M15" s="39">
        <f t="shared" si="5"/>
        <v>2.7337173238812404</v>
      </c>
      <c r="N15" s="57">
        <f t="shared" si="6"/>
        <v>4.2224191404519056</v>
      </c>
      <c r="O15" s="57">
        <f t="shared" si="7"/>
        <v>93.043863535666844</v>
      </c>
      <c r="P15" s="58">
        <f t="shared" si="8"/>
        <v>6.956136464333146</v>
      </c>
      <c r="Q15" s="57">
        <f>(I15/'Final-Total Dry Solids &amp; Pellet'!I15)*100</f>
        <v>90.922519135222217</v>
      </c>
      <c r="R15" s="57">
        <f>(G15/'Final-Total Dry Solids &amp; Pellet'!I15)*100</f>
        <v>84.597824627366748</v>
      </c>
      <c r="S15" s="57">
        <f>(H15/'Final-Total Dry Solids &amp; Pellet'!I15)*100</f>
        <v>6.3246945078554759</v>
      </c>
      <c r="T15" s="57">
        <f>(C15/'Final-Total Dry Solids &amp; Pellet'!I15)*100</f>
        <v>46.193097891768815</v>
      </c>
      <c r="U15" s="57">
        <f>(B15/'Final-Total Dry Solids &amp; Pellet'!I15)*100</f>
        <v>38.404726735597933</v>
      </c>
      <c r="V15" s="57">
        <f>(D15/'Final-Total Dry Solids &amp; Pellet'!I15)*100</f>
        <v>0</v>
      </c>
      <c r="W15" s="57">
        <f>(E15/'Final-Total Dry Solids &amp; Pellet'!I15)*100</f>
        <v>2.4855646569088061</v>
      </c>
      <c r="X15" s="58">
        <f>(F15/'Final-Total Dry Solids &amp; Pellet'!I15)*100</f>
        <v>3.8391298509466694</v>
      </c>
    </row>
    <row r="20" spans="21:21" x14ac:dyDescent="0.2">
      <c r="U20" s="63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F15" sqref="F15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95" x14ac:dyDescent="0.25">
      <c r="A1" s="52" t="s">
        <v>97</v>
      </c>
      <c r="B1" s="20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95" x14ac:dyDescent="0.2">
      <c r="A3" s="42"/>
      <c r="B3" s="97" t="s">
        <v>58</v>
      </c>
      <c r="C3" s="98"/>
      <c r="D3" s="98"/>
      <c r="E3" s="98"/>
      <c r="F3" s="98"/>
      <c r="G3" s="98"/>
      <c r="H3" s="98"/>
      <c r="I3" s="98"/>
      <c r="J3" s="96" t="s">
        <v>56</v>
      </c>
      <c r="K3" s="93"/>
      <c r="L3" s="93"/>
      <c r="M3" s="93"/>
      <c r="N3" s="93"/>
      <c r="O3" s="93"/>
      <c r="P3" s="103"/>
      <c r="Q3" s="96" t="s">
        <v>57</v>
      </c>
      <c r="R3" s="93"/>
      <c r="S3" s="93"/>
      <c r="T3" s="93"/>
      <c r="U3" s="93"/>
      <c r="V3" s="93"/>
      <c r="W3" s="93"/>
      <c r="X3" s="93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5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">
      <c r="A6" t="s">
        <v>93</v>
      </c>
      <c r="B6" s="20">
        <f>'Final-Total Dry Solids &amp; Pellet'!B6-'Final-Total Fixed Solids'!B6</f>
        <v>3.2500000000001972E-2</v>
      </c>
      <c r="C6">
        <f>'Final-Total Dry Solids &amp; Pellet'!C6-'Final-Total Fixed Solids'!C6</f>
        <v>0.23250000000000215</v>
      </c>
      <c r="D6">
        <f>'Final-Total Dry Solids &amp; Pellet'!D6-'Final-Total Fixed Solids'!D6</f>
        <v>0</v>
      </c>
      <c r="E6">
        <f>'Final-Total Dry Solids &amp; Pellet'!E6-'Final-Total Fixed Solids'!E6</f>
        <v>2.5499999999958334E-3</v>
      </c>
      <c r="F6">
        <f>'Final-Total Dry Solids &amp; Pellet'!F6-'Final-Total Fixed Solids'!F6</f>
        <v>2.9500000000020066E-3</v>
      </c>
      <c r="G6" s="39">
        <f>B6+C6</f>
        <v>0.26500000000000412</v>
      </c>
      <c r="H6" s="39">
        <f>E6+F6</f>
        <v>5.49999999999784E-3</v>
      </c>
      <c r="I6" s="39">
        <f>SUM(B6:F6)</f>
        <v>0.27050000000000196</v>
      </c>
      <c r="J6" s="56">
        <f t="shared" ref="J6:J15" si="0">(C6/I6)*100</f>
        <v>85.951940850277424</v>
      </c>
      <c r="K6" s="39">
        <f t="shared" ref="K6:K15" si="1">(B6/I6)*100</f>
        <v>12.01478743068456</v>
      </c>
      <c r="L6" s="39">
        <f>(D6/I6)*100</f>
        <v>0</v>
      </c>
      <c r="M6" s="39">
        <f>(E6/I6)*100</f>
        <v>0.942698706098268</v>
      </c>
      <c r="N6" s="39">
        <f>(F6/I6)*100</f>
        <v>1.0905730129397357</v>
      </c>
      <c r="O6" s="39">
        <f>(G6/I6)*100</f>
        <v>97.966728280962002</v>
      </c>
      <c r="P6" s="58">
        <f>(H6/I6)*100</f>
        <v>2.0332717190380039</v>
      </c>
      <c r="Q6" s="57">
        <f>(I6/'Final-Total Dry Solids &amp; Pellet'!I6)*100</f>
        <v>12.610134725653936</v>
      </c>
      <c r="R6" s="57">
        <f>(G6/'Final-Total Dry Solids &amp; Pellet'!I6)*100</f>
        <v>12.353736422544623</v>
      </c>
      <c r="S6" s="39">
        <f>(H6/'Final-Total Dry Solids &amp; Pellet'!I6)*100</f>
        <v>0.256398303109312</v>
      </c>
      <c r="T6" s="39">
        <f>(C6/'Final-Total Dry Solids &amp; Pellet'!I6)*100</f>
        <v>10.838655540534365</v>
      </c>
      <c r="U6" s="39">
        <f>(B6/'Final-Total Dry Solids &amp; Pellet'!I6)*100</f>
        <v>1.5150808820102579</v>
      </c>
      <c r="V6" s="39">
        <f>(D6/'Final-Total Dry Solids &amp; Pellet'!I6)*100</f>
        <v>0</v>
      </c>
      <c r="W6" s="39">
        <f>(E6/'Final-Total Dry Solids &amp; Pellet'!I6)*100</f>
        <v>0.11887557689598803</v>
      </c>
      <c r="X6" s="58">
        <f>(F6/'Final-Total Dry Solids &amp; Pellet'!I6)*100</f>
        <v>0.13752272621332398</v>
      </c>
    </row>
    <row r="7" spans="1:24" s="38" customFormat="1" x14ac:dyDescent="0.2">
      <c r="A7" s="39" t="s">
        <v>92</v>
      </c>
      <c r="B7" s="20">
        <f>'Final-Total Dry Solids &amp; Pellet'!B7-'Final-Total Fixed Solids'!B7</f>
        <v>-1.5000000000009228E-2</v>
      </c>
      <c r="C7">
        <f>'Final-Total Dry Solids &amp; Pellet'!C7-'Final-Total Fixed Solids'!C7</f>
        <v>0.29250000000000642</v>
      </c>
      <c r="D7">
        <f>'Final-Total Dry Solids &amp; Pellet'!D7-'Final-Total Fixed Solids'!D7</f>
        <v>0</v>
      </c>
      <c r="E7">
        <f>'Final-Total Dry Solids &amp; Pellet'!E7-'Final-Total Fixed Solids'!E7</f>
        <v>2.4500000000031719E-3</v>
      </c>
      <c r="F7">
        <f>'Final-Total Dry Solids &amp; Pellet'!F7-'Final-Total Fixed Solids'!F7</f>
        <v>2.400000000001512E-3</v>
      </c>
      <c r="G7" s="39">
        <f t="shared" ref="G7:G15" si="2">B7+C7</f>
        <v>0.27749999999999719</v>
      </c>
      <c r="H7" s="39">
        <f t="shared" ref="H7:H15" si="3">E7+F7</f>
        <v>4.8500000000046839E-3</v>
      </c>
      <c r="I7" s="39">
        <f t="shared" ref="I7:I15" si="4">SUM(B7:F7)</f>
        <v>0.28235000000000188</v>
      </c>
      <c r="J7" s="56">
        <f t="shared" si="0"/>
        <v>103.59482911280485</v>
      </c>
      <c r="K7" s="39">
        <f t="shared" si="1"/>
        <v>-5.3125553391213494</v>
      </c>
      <c r="L7" s="39">
        <f t="shared" ref="L7:L15" si="5">(D7/I7)*100</f>
        <v>0</v>
      </c>
      <c r="M7" s="39">
        <f t="shared" ref="M7:M15" si="6">(E7/I7)*100</f>
        <v>0.86771737205707655</v>
      </c>
      <c r="N7" s="39">
        <f t="shared" ref="N7:N15" si="7">(F7/I7)*100</f>
        <v>0.85000885425942829</v>
      </c>
      <c r="O7" s="39">
        <f t="shared" ref="O7:O15" si="8">(G7/I7)*100</f>
        <v>98.282273773683499</v>
      </c>
      <c r="P7" s="58">
        <f t="shared" ref="P7:P15" si="9">(H7/I7)*100</f>
        <v>1.7177262263165052</v>
      </c>
      <c r="Q7" s="57">
        <f>(I7/'Final-Total Dry Solids &amp; Pellet'!I7)*100</f>
        <v>10.015074931276114</v>
      </c>
      <c r="R7" s="57">
        <f>(G7/'Final-Total Dry Solids &amp; Pellet'!I7)*100</f>
        <v>9.8430433625963332</v>
      </c>
      <c r="S7" s="39">
        <f>(H7/'Final-Total Dry Solids &amp; Pellet'!I7)*100</f>
        <v>0.17203156867977948</v>
      </c>
      <c r="T7" s="39">
        <f>(C7/'Final-Total Dry Solids &amp; Pellet'!I7)*100</f>
        <v>10.375099760574846</v>
      </c>
      <c r="U7" s="39">
        <f>(B7/'Final-Total Dry Solids &amp; Pellet'!I7)*100</f>
        <v>-0.5320563979785129</v>
      </c>
      <c r="V7" s="39">
        <f>(D7/'Final-Total Dry Solids &amp; Pellet'!I7)*100</f>
        <v>0</v>
      </c>
      <c r="W7" s="39">
        <f>(E7/'Final-Total Dry Solids &amp; Pellet'!I7)*100</f>
        <v>8.6902545003216147E-2</v>
      </c>
      <c r="X7" s="58">
        <f>(F7/'Final-Total Dry Solids &amp; Pellet'!I7)*100</f>
        <v>8.5129023676563317E-2</v>
      </c>
    </row>
    <row r="8" spans="1:24" x14ac:dyDescent="0.2">
      <c r="A8" t="s">
        <v>75</v>
      </c>
      <c r="B8" s="20">
        <f>'Final-Total Dry Solids &amp; Pellet'!B8-'Final-Total Fixed Solids'!B8</f>
        <v>1.7499999999992744E-2</v>
      </c>
      <c r="C8">
        <f>'Final-Total Dry Solids &amp; Pellet'!C8-'Final-Total Fixed Solids'!C8</f>
        <v>0.29250000000000642</v>
      </c>
      <c r="D8">
        <f>'Final-Total Dry Solids &amp; Pellet'!D8-'Final-Total Fixed Solids'!D8</f>
        <v>4.500000000007276E-4</v>
      </c>
      <c r="E8">
        <f>'Final-Total Dry Solids &amp; Pellet'!E8-'Final-Total Fixed Solids'!E8</f>
        <v>2.8000000000005798E-3</v>
      </c>
      <c r="F8">
        <f>'Final-Total Dry Solids &amp; Pellet'!F8-'Final-Total Fixed Solids'!F8</f>
        <v>4.1000000000011028E-3</v>
      </c>
      <c r="G8" s="39">
        <f t="shared" si="2"/>
        <v>0.30999999999999917</v>
      </c>
      <c r="H8" s="39">
        <f t="shared" si="3"/>
        <v>6.9000000000016826E-3</v>
      </c>
      <c r="I8" s="39">
        <f t="shared" si="4"/>
        <v>0.31735000000000158</v>
      </c>
      <c r="J8" s="56">
        <f t="shared" si="0"/>
        <v>92.169528911298244</v>
      </c>
      <c r="K8" s="39">
        <f t="shared" si="1"/>
        <v>5.5144162596479145</v>
      </c>
      <c r="L8" s="39">
        <f t="shared" si="5"/>
        <v>0.14179927524837732</v>
      </c>
      <c r="M8" s="39">
        <f t="shared" si="6"/>
        <v>0.88230660154421481</v>
      </c>
      <c r="N8" s="39">
        <f t="shared" si="7"/>
        <v>1.2919489522612517</v>
      </c>
      <c r="O8" s="39">
        <f t="shared" si="8"/>
        <v>97.683945170946146</v>
      </c>
      <c r="P8" s="58">
        <f t="shared" si="9"/>
        <v>2.1742555538054669</v>
      </c>
      <c r="Q8" s="57">
        <f>(I8/'Final-Total Dry Solids &amp; Pellet'!I8)*100</f>
        <v>9.8340589702670282</v>
      </c>
      <c r="R8" s="57">
        <f>(G8/'Final-Total Dry Solids &amp; Pellet'!I8)*100</f>
        <v>9.6062967725941562</v>
      </c>
      <c r="S8" s="39">
        <f>(H8/'Final-Total Dry Solids &amp; Pellet'!I8)*100</f>
        <v>0.21381757332553553</v>
      </c>
      <c r="T8" s="39">
        <f>(C8/'Final-Total Dry Solids &amp; Pellet'!I8)*100</f>
        <v>9.0640058257543874</v>
      </c>
      <c r="U8" s="39">
        <f>(B8/'Final-Total Dry Solids &amp; Pellet'!I8)*100</f>
        <v>0.54229094683976919</v>
      </c>
      <c r="V8" s="39">
        <f>(D8/'Final-Total Dry Solids &amp; Pellet'!I8)*100</f>
        <v>1.3944624347336681E-2</v>
      </c>
      <c r="W8" s="39">
        <f>(E8/'Final-Total Dry Solids &amp; Pellet'!I8)*100</f>
        <v>8.6766551494417032E-2</v>
      </c>
      <c r="X8" s="58">
        <f>(F8/'Final-Total Dry Solids &amp; Pellet'!I8)*100</f>
        <v>0.12705102183111852</v>
      </c>
    </row>
    <row r="9" spans="1:24" ht="15.75" customHeight="1" x14ac:dyDescent="0.2">
      <c r="A9" t="s">
        <v>76</v>
      </c>
      <c r="B9" s="20">
        <f>'Final-Total Dry Solids &amp; Pellet'!B9-'Final-Total Fixed Solids'!B9</f>
        <v>1.7500000000003846E-2</v>
      </c>
      <c r="C9">
        <f>'Final-Total Dry Solids &amp; Pellet'!C9-'Final-Total Fixed Solids'!C9</f>
        <v>0.29749999999999477</v>
      </c>
      <c r="D9">
        <f>'Final-Total Dry Solids &amp; Pellet'!D9-'Final-Total Fixed Solids'!D9</f>
        <v>2.9999999999930083E-4</v>
      </c>
      <c r="E9">
        <f>'Final-Total Dry Solids &amp; Pellet'!E9-'Final-Total Fixed Solids'!E9</f>
        <v>7.2500000000026432E-3</v>
      </c>
      <c r="F9">
        <f>'Final-Total Dry Solids &amp; Pellet'!F9-'Final-Total Fixed Solids'!F9</f>
        <v>6.450000000000955E-3</v>
      </c>
      <c r="G9" s="39">
        <f t="shared" si="2"/>
        <v>0.31499999999999861</v>
      </c>
      <c r="H9" s="39">
        <f t="shared" si="3"/>
        <v>1.3700000000003598E-2</v>
      </c>
      <c r="I9" s="39">
        <f t="shared" si="4"/>
        <v>0.32900000000000151</v>
      </c>
      <c r="J9" s="56">
        <f t="shared" si="0"/>
        <v>90.425531914891607</v>
      </c>
      <c r="K9" s="39">
        <f t="shared" si="1"/>
        <v>5.3191489361713566</v>
      </c>
      <c r="L9" s="39">
        <f t="shared" si="5"/>
        <v>9.1185410334133576E-2</v>
      </c>
      <c r="M9" s="39">
        <f t="shared" si="6"/>
        <v>2.2036474164141673</v>
      </c>
      <c r="N9" s="39">
        <f t="shared" si="7"/>
        <v>1.960486322188731</v>
      </c>
      <c r="O9" s="39">
        <f t="shared" si="8"/>
        <v>95.744680851062967</v>
      </c>
      <c r="P9" s="58">
        <f t="shared" si="9"/>
        <v>4.1641337386028976</v>
      </c>
      <c r="Q9" s="57">
        <f>(I9/'Final-Total Dry Solids &amp; Pellet'!I9)*100</f>
        <v>10.13305408402125</v>
      </c>
      <c r="R9" s="57">
        <f>(G9/'Final-Total Dry Solids &amp; Pellet'!I9)*100</f>
        <v>9.7018602932117481</v>
      </c>
      <c r="S9" s="39">
        <f>(H9/'Final-Total Dry Solids &amp; Pellet'!I9)*100</f>
        <v>0.42195392386360775</v>
      </c>
      <c r="T9" s="39">
        <f>(C9/'Final-Total Dry Solids &amp; Pellet'!I9)*100</f>
        <v>9.1628680546998638</v>
      </c>
      <c r="U9" s="39">
        <f>(B9/'Final-Total Dry Solids &amp; Pellet'!I9)*100</f>
        <v>0.53899223851188471</v>
      </c>
      <c r="V9" s="39">
        <f>(D9/'Final-Total Dry Solids &amp; Pellet'!I9)*100</f>
        <v>9.2398669458944576E-3</v>
      </c>
      <c r="W9" s="39">
        <f>(E9/'Final-Total Dry Solids &amp; Pellet'!I9)*100</f>
        <v>0.22329678452638452</v>
      </c>
      <c r="X9" s="58">
        <f>(F9/'Final-Total Dry Solids &amp; Pellet'!I9)*100</f>
        <v>0.19865713933722323</v>
      </c>
    </row>
    <row r="10" spans="1:24" x14ac:dyDescent="0.2">
      <c r="A10" s="39" t="s">
        <v>77</v>
      </c>
      <c r="B10" s="20">
        <f>'Final-Total Dry Solids &amp; Pellet'!B10-'Final-Total Fixed Solids'!B10</f>
        <v>1.4999999999987246E-2</v>
      </c>
      <c r="C10">
        <f>'Final-Total Dry Solids &amp; Pellet'!C10-'Final-Total Fixed Solids'!C10</f>
        <v>0.30750000000000499</v>
      </c>
      <c r="D10">
        <f>'Final-Total Dry Solids &amp; Pellet'!D10-'Final-Total Fixed Solids'!D10</f>
        <v>0</v>
      </c>
      <c r="E10">
        <f>'Final-Total Dry Solids &amp; Pellet'!E10-'Final-Total Fixed Solids'!E10</f>
        <v>2.3999999999979593E-3</v>
      </c>
      <c r="F10">
        <f>'Final-Total Dry Solids &amp; Pellet'!F10-'Final-Total Fixed Solids'!F10</f>
        <v>3.9000000000015689E-3</v>
      </c>
      <c r="G10" s="39">
        <f t="shared" si="2"/>
        <v>0.32249999999999224</v>
      </c>
      <c r="H10" s="39">
        <f t="shared" si="3"/>
        <v>6.2999999999995282E-3</v>
      </c>
      <c r="I10" s="39">
        <f t="shared" si="4"/>
        <v>0.32879999999999177</v>
      </c>
      <c r="J10" s="56">
        <f t="shared" si="0"/>
        <v>93.521897810222839</v>
      </c>
      <c r="K10" s="39">
        <f t="shared" si="1"/>
        <v>4.5620437956166731</v>
      </c>
      <c r="L10" s="39">
        <f t="shared" si="5"/>
        <v>0</v>
      </c>
      <c r="M10" s="39">
        <f t="shared" si="6"/>
        <v>0.72992700729866766</v>
      </c>
      <c r="N10" s="39">
        <f t="shared" si="7"/>
        <v>1.1861313868618206</v>
      </c>
      <c r="O10" s="39">
        <f t="shared" si="8"/>
        <v>98.083941605839513</v>
      </c>
      <c r="P10" s="58">
        <f t="shared" si="9"/>
        <v>1.9160583941604883</v>
      </c>
      <c r="Q10" s="57">
        <f>(I10/'Final-Total Dry Solids &amp; Pellet'!I10)*100</f>
        <v>9.623039100912905</v>
      </c>
      <c r="R10" s="57">
        <f>(G10/'Final-Total Dry Solids &amp; Pellet'!I10)*100</f>
        <v>9.4386560524465182</v>
      </c>
      <c r="S10" s="39">
        <f>(H10/'Final-Total Dry Solids &amp; Pellet'!I10)*100</f>
        <v>0.18438304846638773</v>
      </c>
      <c r="T10" s="39">
        <f>(C10/'Final-Total Dry Solids &amp; Pellet'!I10)*100</f>
        <v>8.9996487941935541</v>
      </c>
      <c r="U10" s="39">
        <f>(B10/'Final-Total Dry Solids &amp; Pellet'!I10)*100</f>
        <v>0.43900725825296372</v>
      </c>
      <c r="V10" s="39">
        <f>(D10/'Final-Total Dry Solids &amp; Pellet'!I10)*100</f>
        <v>0</v>
      </c>
      <c r="W10" s="39">
        <f>(E10/'Final-Total Dry Solids &amp; Pellet'!I10)*100</f>
        <v>7.0241161320474199E-2</v>
      </c>
      <c r="X10" s="58">
        <f>(F10/'Final-Total Dry Solids &amp; Pellet'!I10)*100</f>
        <v>0.11414188714591353</v>
      </c>
    </row>
    <row r="11" spans="1:24" s="38" customFormat="1" x14ac:dyDescent="0.2">
      <c r="A11" t="s">
        <v>78</v>
      </c>
      <c r="B11" s="20">
        <f>'Final-Total Dry Solids &amp; Pellet'!B11-'Final-Total Fixed Solids'!B11</f>
        <v>2.5000000000008349E-2</v>
      </c>
      <c r="C11">
        <f>'Final-Total Dry Solids &amp; Pellet'!C11-'Final-Total Fixed Solids'!C11</f>
        <v>0.28500000000000192</v>
      </c>
      <c r="D11" s="59">
        <f>'Final-Total Dry Solids &amp; Pellet'!D11-'Final-Total Fixed Solids'!D11</f>
        <v>0</v>
      </c>
      <c r="E11">
        <f>'Final-Total Dry Solids &amp; Pellet'!E11-'Final-Total Fixed Solids'!E11</f>
        <v>2.6500000000027057E-3</v>
      </c>
      <c r="F11">
        <f>'Final-Total Dry Solids &amp; Pellet'!F11-'Final-Total Fixed Solids'!F11</f>
        <v>2.250000000003638E-3</v>
      </c>
      <c r="G11" s="39">
        <f t="shared" si="2"/>
        <v>0.31000000000001027</v>
      </c>
      <c r="H11" s="39">
        <f t="shared" si="3"/>
        <v>4.9000000000063437E-3</v>
      </c>
      <c r="I11" s="39">
        <f t="shared" si="4"/>
        <v>0.31490000000001661</v>
      </c>
      <c r="J11" s="56">
        <f t="shared" si="0"/>
        <v>90.504922197518852</v>
      </c>
      <c r="K11" s="39">
        <f t="shared" si="1"/>
        <v>7.9390282629428484</v>
      </c>
      <c r="L11" s="39">
        <f t="shared" si="5"/>
        <v>0</v>
      </c>
      <c r="M11" s="39">
        <f t="shared" si="6"/>
        <v>0.84153699587252029</v>
      </c>
      <c r="N11" s="39">
        <f t="shared" si="7"/>
        <v>0.71451254366577299</v>
      </c>
      <c r="O11" s="39">
        <f t="shared" si="8"/>
        <v>98.443950460461707</v>
      </c>
      <c r="P11" s="58">
        <f t="shared" si="9"/>
        <v>1.5560495395382932</v>
      </c>
      <c r="Q11" s="57">
        <f>(I11/'Final-Total Dry Solids &amp; Pellet'!I11)*100</f>
        <v>9.1930869387521614</v>
      </c>
      <c r="R11" s="57">
        <f>(G11/'Final-Total Dry Solids &amp; Pellet'!I11)*100</f>
        <v>9.050037951772353</v>
      </c>
      <c r="S11" s="39">
        <f>(H11/'Final-Total Dry Solids &amp; Pellet'!I11)*100</f>
        <v>0.14304898697980797</v>
      </c>
      <c r="T11" s="39">
        <f>(C11/'Final-Total Dry Solids &amp; Pellet'!I11)*100</f>
        <v>8.3201961814679102</v>
      </c>
      <c r="U11" s="39">
        <f>(B11/'Final-Total Dry Solids &amp; Pellet'!I11)*100</f>
        <v>0.72984177030444153</v>
      </c>
      <c r="V11" s="39">
        <v>0</v>
      </c>
      <c r="W11" s="39">
        <f>(E11/'Final-Total Dry Solids &amp; Pellet'!I11)*100</f>
        <v>7.7363227652323951E-2</v>
      </c>
      <c r="X11" s="58">
        <f>(F11/'Final-Total Dry Solids &amp; Pellet'!I11)*100</f>
        <v>6.5685759327484008E-2</v>
      </c>
    </row>
    <row r="12" spans="1:24" x14ac:dyDescent="0.2">
      <c r="A12" s="59" t="s">
        <v>79</v>
      </c>
      <c r="B12" s="20">
        <f>'Final-Total Dry Solids &amp; Pellet'!B12-'Final-Total Fixed Solids'!B12</f>
        <v>2.749999999999142E-2</v>
      </c>
      <c r="C12">
        <f>'Final-Total Dry Solids &amp; Pellet'!C12-'Final-Total Fixed Solids'!C12</f>
        <v>0.29500000000000082</v>
      </c>
      <c r="D12">
        <f>'Final-Total Dry Solids &amp; Pellet'!D12-'Final-Total Fixed Solids'!D12</f>
        <v>0</v>
      </c>
      <c r="E12">
        <f>'Final-Total Dry Solids &amp; Pellet'!E12-'Final-Total Fixed Solids'!E12</f>
        <v>1.200000000000756E-3</v>
      </c>
      <c r="F12">
        <f>'Final-Total Dry Solids &amp; Pellet'!F12-'Final-Total Fixed Solids'!F12</f>
        <v>3.0999999999963279E-3</v>
      </c>
      <c r="G12" s="39">
        <f t="shared" si="2"/>
        <v>0.32249999999999224</v>
      </c>
      <c r="H12" s="39">
        <f t="shared" si="3"/>
        <v>4.2999999999970839E-3</v>
      </c>
      <c r="I12" s="39">
        <f t="shared" si="4"/>
        <v>0.32679999999998932</v>
      </c>
      <c r="J12" s="56">
        <f t="shared" si="0"/>
        <v>90.269277845780437</v>
      </c>
      <c r="K12" s="39">
        <f t="shared" si="1"/>
        <v>8.4149326805362055</v>
      </c>
      <c r="L12" s="39">
        <f t="shared" si="5"/>
        <v>0</v>
      </c>
      <c r="M12" s="39">
        <f t="shared" si="6"/>
        <v>0.36719706242374395</v>
      </c>
      <c r="N12" s="39">
        <f t="shared" si="7"/>
        <v>0.94859241125961735</v>
      </c>
      <c r="O12" s="39">
        <f t="shared" si="8"/>
        <v>98.684210526316633</v>
      </c>
      <c r="P12" s="58">
        <f t="shared" si="9"/>
        <v>1.3157894736833611</v>
      </c>
      <c r="Q12" s="57">
        <f>(I12/'Final-Total Dry Solids &amp; Pellet'!I12)*100</f>
        <v>9.2883128694858375</v>
      </c>
      <c r="R12" s="57">
        <f>(G12/'Final-Total Dry Solids &amp; Pellet'!I12)*100</f>
        <v>9.1660982264663673</v>
      </c>
      <c r="S12" s="39">
        <f>(H12/'Final-Total Dry Solids &amp; Pellet'!I12)*100</f>
        <v>0.12221464301947162</v>
      </c>
      <c r="T12" s="39">
        <f>(C12/'Final-Total Dry Solids &amp; Pellet'!I12)*100</f>
        <v>8.3844929513415511</v>
      </c>
      <c r="U12" s="39">
        <f>(B12/'Final-Total Dry Solids &amp; Pellet'!I12)*100</f>
        <v>0.78160527512481393</v>
      </c>
      <c r="V12" s="39">
        <f>(D12/'Final-Total Dry Solids &amp; Pellet'!I12)*100</f>
        <v>0</v>
      </c>
      <c r="W12" s="39">
        <f>(E12/'Final-Total Dry Solids &amp; Pellet'!I12)*100</f>
        <v>3.4106412005478551E-2</v>
      </c>
      <c r="X12" s="58">
        <f>(F12/'Final-Total Dry Solids &amp; Pellet'!I12)*100</f>
        <v>8.8108231013993066E-2</v>
      </c>
    </row>
    <row r="13" spans="1:24" s="31" customFormat="1" x14ac:dyDescent="0.2">
      <c r="A13" s="59" t="s">
        <v>80</v>
      </c>
      <c r="B13" s="20">
        <f>'Final-Total Dry Solids &amp; Pellet'!B13-'Final-Total Fixed Solids'!B13</f>
        <v>2.7500000000002522E-2</v>
      </c>
      <c r="C13">
        <f>'Final-Total Dry Solids &amp; Pellet'!C13-'Final-Total Fixed Solids'!C13</f>
        <v>0.31750000000000389</v>
      </c>
      <c r="D13" s="59">
        <f>'Final-Total Dry Solids &amp; Pellet'!D13-'Final-Total Fixed Solids'!D13</f>
        <v>2.5000000000119371E-4</v>
      </c>
      <c r="E13">
        <f>'Final-Total Dry Solids &amp; Pellet'!E13-'Final-Total Fixed Solids'!E13</f>
        <v>5.6499999999992667E-3</v>
      </c>
      <c r="F13">
        <f>'Final-Total Dry Solids &amp; Pellet'!F13-'Final-Total Fixed Solids'!F13</f>
        <v>4.1000000000011028E-3</v>
      </c>
      <c r="G13" s="39">
        <f t="shared" si="2"/>
        <v>0.34500000000000641</v>
      </c>
      <c r="H13" s="39">
        <f t="shared" si="3"/>
        <v>9.7500000000003695E-3</v>
      </c>
      <c r="I13" s="39">
        <f t="shared" si="4"/>
        <v>0.35500000000000798</v>
      </c>
      <c r="J13" s="56">
        <f t="shared" si="0"/>
        <v>89.436619718308947</v>
      </c>
      <c r="K13" s="39">
        <f t="shared" si="1"/>
        <v>7.7464788732399734</v>
      </c>
      <c r="L13" s="39">
        <f t="shared" si="5"/>
        <v>7.0422535211602286E-2</v>
      </c>
      <c r="M13" s="39">
        <f t="shared" si="6"/>
        <v>1.5915492957744055</v>
      </c>
      <c r="N13" s="39">
        <f t="shared" si="7"/>
        <v>1.1549295774650734</v>
      </c>
      <c r="O13" s="39">
        <f t="shared" si="8"/>
        <v>97.183098591548926</v>
      </c>
      <c r="P13" s="58">
        <f t="shared" si="9"/>
        <v>2.7464788732394791</v>
      </c>
      <c r="Q13" s="57">
        <f>(I13/'Final-Total Dry Solids &amp; Pellet'!I13)*100</f>
        <v>9.7544891258056499</v>
      </c>
      <c r="R13" s="57">
        <f>(G13/'Final-Total Dry Solids &amp; Pellet'!I13)*100</f>
        <v>9.4797147842336233</v>
      </c>
      <c r="S13" s="39">
        <f>(H13/'Final-Total Dry Solids &amp; Pellet'!I13)*100</f>
        <v>0.26790498303269455</v>
      </c>
      <c r="T13" s="39">
        <f>(C13/'Final-Total Dry Solids &amp; Pellet'!I13)*100</f>
        <v>8.7240853449105984</v>
      </c>
      <c r="U13" s="39">
        <f>(B13/'Final-Total Dry Solids &amp; Pellet'!I13)*100</f>
        <v>0.75562943932302529</v>
      </c>
      <c r="V13" s="39">
        <f>(D13/'Final-Total Dry Solids &amp; Pellet'!I13)*100</f>
        <v>6.8693585393323998E-3</v>
      </c>
      <c r="W13" s="39">
        <f>(E13/'Final-Total Dry Solids &amp; Pellet'!I13)*100</f>
        <v>0.15524750298815082</v>
      </c>
      <c r="X13" s="58">
        <f>(F13/'Final-Total Dry Solids &amp; Pellet'!I13)*100</f>
        <v>0.11265748004454373</v>
      </c>
    </row>
    <row r="14" spans="1:24" s="31" customFormat="1" x14ac:dyDescent="0.2">
      <c r="A14" s="59" t="s">
        <v>81</v>
      </c>
      <c r="B14" s="20">
        <f>'Final-Total Dry Solids &amp; Pellet'!B14-'Final-Total Fixed Solids'!B14</f>
        <v>3.249999999999087E-2</v>
      </c>
      <c r="C14">
        <f>'Final-Total Dry Solids &amp; Pellet'!C14-'Final-Total Fixed Solids'!C14</f>
        <v>0.30250000000000554</v>
      </c>
      <c r="D14">
        <f>'Final-Total Dry Solids &amp; Pellet'!D14-'Final-Total Fixed Solids'!D14</f>
        <v>1.0499999999993292E-3</v>
      </c>
      <c r="E14">
        <f>'Final-Total Dry Solids &amp; Pellet'!E14-'Final-Total Fixed Solids'!E14</f>
        <v>5.9499999999985675E-3</v>
      </c>
      <c r="F14">
        <f>'Final-Total Dry Solids &amp; Pellet'!F14-'Final-Total Fixed Solids'!F14</f>
        <v>5.8499999999988006E-3</v>
      </c>
      <c r="G14" s="39">
        <f t="shared" si="2"/>
        <v>0.33499999999999641</v>
      </c>
      <c r="H14" s="39">
        <f t="shared" si="3"/>
        <v>1.1799999999997368E-2</v>
      </c>
      <c r="I14" s="39">
        <f t="shared" si="4"/>
        <v>0.34784999999999311</v>
      </c>
      <c r="J14" s="56">
        <f t="shared" si="0"/>
        <v>86.962771309475798</v>
      </c>
      <c r="K14" s="39">
        <f t="shared" si="1"/>
        <v>9.3431076613458419</v>
      </c>
      <c r="L14" s="39">
        <f t="shared" si="5"/>
        <v>0.3018542475202961</v>
      </c>
      <c r="M14" s="39">
        <f t="shared" si="6"/>
        <v>1.7105074026156921</v>
      </c>
      <c r="N14" s="39">
        <f t="shared" si="7"/>
        <v>1.6817593790423795</v>
      </c>
      <c r="O14" s="39">
        <f t="shared" si="8"/>
        <v>96.305878970821638</v>
      </c>
      <c r="P14" s="58">
        <f t="shared" si="9"/>
        <v>3.3922667816580718</v>
      </c>
      <c r="Q14" s="57">
        <f>(I14/'Final-Total Dry Solids &amp; Pellet'!I14)*100</f>
        <v>9.1426393670984023</v>
      </c>
      <c r="R14" s="57">
        <f>(G14/'Final-Total Dry Solids &amp; Pellet'!I14)*100</f>
        <v>8.8048992036164808</v>
      </c>
      <c r="S14" s="39">
        <f>(H14/'Final-Total Dry Solids &amp; Pellet'!I14)*100</f>
        <v>0.31014271821687284</v>
      </c>
      <c r="T14" s="39">
        <f>(C14/'Final-Total Dry Solids &amp; Pellet'!I14)*100</f>
        <v>7.9506925644598878</v>
      </c>
      <c r="U14" s="39">
        <f>(B14/'Final-Total Dry Solids &amp; Pellet'!I14)*100</f>
        <v>0.8542066391565919</v>
      </c>
      <c r="V14" s="39">
        <f>(D14/'Final-Total Dry Solids &amp; Pellet'!I14)*100</f>
        <v>2.7597445265049245E-2</v>
      </c>
      <c r="W14" s="39">
        <f>(E14/'Final-Total Dry Solids &amp; Pellet'!I14)*100</f>
        <v>0.15638552316867466</v>
      </c>
      <c r="X14" s="58">
        <f>(F14/'Final-Total Dry Solids &amp; Pellet'!I14)*100</f>
        <v>0.15375719504819821</v>
      </c>
    </row>
    <row r="15" spans="1:24" s="59" customFormat="1" x14ac:dyDescent="0.2">
      <c r="A15" s="39" t="s">
        <v>82</v>
      </c>
      <c r="B15" s="77">
        <f>'Final-Total Dry Solids &amp; Pellet'!B15-'Final-Total Fixed Solids'!B15</f>
        <v>2.4999999999941735E-3</v>
      </c>
      <c r="C15" s="59">
        <f>'Final-Total Dry Solids &amp; Pellet'!C15-'Final-Total Fixed Solids'!C15</f>
        <v>0.33250000000000224</v>
      </c>
      <c r="D15" s="59">
        <f>'Final-Total Dry Solids &amp; Pellet'!D15-'Final-Total Fixed Solids'!D15</f>
        <v>0</v>
      </c>
      <c r="E15" s="59">
        <f>'Final-Total Dry Solids &amp; Pellet'!E15-'Final-Total Fixed Solids'!E15</f>
        <v>1.2500000000024158E-3</v>
      </c>
      <c r="F15">
        <f>'Final-Total Dry Solids &amp; Pellet'!F15-'Final-Total Fixed Solids'!F15</f>
        <v>1.7500000000012506E-3</v>
      </c>
      <c r="G15" s="39">
        <f t="shared" si="2"/>
        <v>0.33499999999999641</v>
      </c>
      <c r="H15" s="39">
        <f t="shared" si="3"/>
        <v>3.0000000000036664E-3</v>
      </c>
      <c r="I15" s="39">
        <f t="shared" si="4"/>
        <v>0.33800000000000008</v>
      </c>
      <c r="J15" s="56">
        <f t="shared" si="0"/>
        <v>98.372781065089399</v>
      </c>
      <c r="K15" s="39">
        <f t="shared" si="1"/>
        <v>0.73964497041247723</v>
      </c>
      <c r="L15" s="39">
        <f t="shared" si="5"/>
        <v>0</v>
      </c>
      <c r="M15" s="39">
        <f t="shared" si="6"/>
        <v>0.36982248520781524</v>
      </c>
      <c r="N15" s="39">
        <f t="shared" si="7"/>
        <v>0.51775147929031073</v>
      </c>
      <c r="O15" s="39">
        <f t="shared" si="8"/>
        <v>99.112426035501883</v>
      </c>
      <c r="P15" s="58">
        <f t="shared" si="9"/>
        <v>0.88757396449812598</v>
      </c>
      <c r="Q15" s="57">
        <f>(I15/'Final-Total Dry Solids &amp; Pellet'!I15)*100</f>
        <v>9.0774808647777796</v>
      </c>
      <c r="R15" s="57">
        <f>(G15/'Final-Total Dry Solids &amp; Pellet'!I15)*100</f>
        <v>8.9969115079897115</v>
      </c>
      <c r="S15" s="39">
        <f>(H15/'Final-Total Dry Solids &amp; Pellet'!I15)*100</f>
        <v>8.0569356788066898E-2</v>
      </c>
      <c r="T15" s="39">
        <f>(C15/'Final-Total Dry Solids &amp; Pellet'!I15)*100</f>
        <v>8.9297703773332273</v>
      </c>
      <c r="U15" s="39">
        <f>(B15/'Final-Total Dry Solids &amp; Pellet'!I15)*100</f>
        <v>6.7141130656483888E-2</v>
      </c>
      <c r="V15" s="39">
        <f>(D15/'Final-Total Dry Solids &amp; Pellet'!I15)*100</f>
        <v>0</v>
      </c>
      <c r="W15" s="39">
        <f>(E15/'Final-Total Dry Solids &amp; Pellet'!I15)*100</f>
        <v>3.3570565328385066E-2</v>
      </c>
      <c r="X15" s="58">
        <f>(F15/'Final-Total Dry Solids &amp; Pellet'!I15)*100</f>
        <v>4.6998791459681839E-2</v>
      </c>
    </row>
    <row r="18" spans="1:4" x14ac:dyDescent="0.2">
      <c r="A18" s="43" t="s">
        <v>74</v>
      </c>
      <c r="B18" s="104"/>
      <c r="C18" s="105"/>
      <c r="D18" s="105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2019-08-28T18:17:42Z</dcterms:modified>
</cp:coreProperties>
</file>